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10230" windowHeight="8880" activeTab="0"/>
  </bookViews>
  <sheets>
    <sheet name="Cover" sheetId="1" r:id="rId1"/>
    <sheet name="PL" sheetId="2" r:id="rId2"/>
    <sheet name="BS" sheetId="3" r:id="rId3"/>
    <sheet name="BS-1" sheetId="4" state="hidden" r:id="rId4"/>
    <sheet name="Equity" sheetId="5" r:id="rId5"/>
    <sheet name="Cash Flow" sheetId="6" r:id="rId6"/>
    <sheet name="Notes-A" sheetId="7" r:id="rId7"/>
    <sheet name="Notes-B" sheetId="8" r:id="rId8"/>
  </sheets>
  <definedNames>
    <definedName name="_xlnm.Print_Area" localSheetId="2">'BS'!$A$1:$E$58</definedName>
    <definedName name="_xlnm.Print_Area" localSheetId="5">'Cash Flow'!$A$1:$E$58</definedName>
    <definedName name="_xlnm.Print_Area" localSheetId="4">'Equity'!$A$1:$J$75</definedName>
    <definedName name="_xlnm.Print_Area" localSheetId="6">'Notes-A'!$A$1:$H$167</definedName>
    <definedName name="_xlnm.Print_Area" localSheetId="7">'Notes-B'!$A$1:$H$229</definedName>
    <definedName name="_xlnm.Print_Area" localSheetId="1">'PL'!$A$1:$H$60</definedName>
  </definedNames>
  <calcPr fullCalcOnLoad="1"/>
</workbook>
</file>

<file path=xl/comments7.xml><?xml version="1.0" encoding="utf-8"?>
<comments xmlns="http://schemas.openxmlformats.org/spreadsheetml/2006/main">
  <authors>
    <author>elaineong</author>
  </authors>
  <commentList>
    <comment ref="H135" authorId="0">
      <text>
        <r>
          <rPr>
            <sz val="8"/>
            <rFont val="Tahoma"/>
            <family val="2"/>
          </rPr>
          <t xml:space="preserve">Unilink RM13,274,336, Ipanel 720,000
</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<sst xmlns="http://schemas.openxmlformats.org/spreadsheetml/2006/main" count="391" uniqueCount="280">
  <si>
    <t>METRONIC GLOBAL BERHAD (632068-V)</t>
  </si>
  <si>
    <t>(Incorporated in Malaysia)</t>
  </si>
  <si>
    <t>(The figures have not been audited)</t>
  </si>
  <si>
    <t>Revenue</t>
  </si>
  <si>
    <t>Cost of sales</t>
  </si>
  <si>
    <t>Gross profit</t>
  </si>
  <si>
    <t>Other operating income</t>
  </si>
  <si>
    <t>Interest income</t>
  </si>
  <si>
    <t>Taxation</t>
  </si>
  <si>
    <t>Operating expenses</t>
  </si>
  <si>
    <t>CONDENSED CONSOLIDATED BALANCE SHEET</t>
  </si>
  <si>
    <t>Property, plant and equipment</t>
  </si>
  <si>
    <t>CURRENT ASSETS</t>
  </si>
  <si>
    <t>Inventories</t>
  </si>
  <si>
    <t>Trade receivables</t>
  </si>
  <si>
    <t>Other receivables</t>
  </si>
  <si>
    <t>Cash &amp; bank balances</t>
  </si>
  <si>
    <t>CURRENT LIABILITIES</t>
  </si>
  <si>
    <t xml:space="preserve">Trade payables </t>
  </si>
  <si>
    <t>Other payables</t>
  </si>
  <si>
    <t xml:space="preserve">Bank borrowings </t>
  </si>
  <si>
    <t>Provision for taxation</t>
  </si>
  <si>
    <t>Share capital</t>
  </si>
  <si>
    <t>CONDENSED CONSOLIDATED STATEMENT OF CHANGES IN EQUITY</t>
  </si>
  <si>
    <t>Share</t>
  </si>
  <si>
    <t>Total</t>
  </si>
  <si>
    <t>RM</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</si>
  <si>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</si>
  <si>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</si>
  <si>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</si>
  <si>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</si>
  <si>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</si>
  <si>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</si>
  <si>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Segmental information</t>
  </si>
  <si>
    <t>Changes in contingent liabilities and contingent assets</t>
  </si>
  <si>
    <t>Debt and equity securities</t>
  </si>
  <si>
    <t>Cash flows from financing activities</t>
  </si>
  <si>
    <t>Net change in cash and cash equivalents</t>
  </si>
  <si>
    <t>Cash and cash equivalents at beginning of the period</t>
  </si>
  <si>
    <t>Weighted average number of ordinary shares in issue</t>
  </si>
  <si>
    <t>Finance costs</t>
  </si>
  <si>
    <t>Cash and bank balances</t>
  </si>
  <si>
    <t>Valuations of property, plant &amp; equipment</t>
  </si>
  <si>
    <t>Significant related party transactions</t>
  </si>
  <si>
    <t>Deferred tax assets</t>
  </si>
  <si>
    <t>3 months ended</t>
  </si>
  <si>
    <t>Note</t>
  </si>
  <si>
    <t>Basic</t>
  </si>
  <si>
    <t xml:space="preserve">Diluted </t>
  </si>
  <si>
    <t xml:space="preserve">As at </t>
  </si>
  <si>
    <t>As at</t>
  </si>
  <si>
    <t>Group</t>
  </si>
  <si>
    <t>2.</t>
  </si>
  <si>
    <t>1.</t>
  </si>
  <si>
    <t>3.</t>
  </si>
  <si>
    <t>4.</t>
  </si>
  <si>
    <t>5.</t>
  </si>
  <si>
    <t>6.</t>
  </si>
  <si>
    <t>7.</t>
  </si>
  <si>
    <t>8.</t>
  </si>
  <si>
    <t>9.</t>
  </si>
  <si>
    <t>10.</t>
  </si>
  <si>
    <t>11.</t>
  </si>
  <si>
    <t>12.</t>
  </si>
  <si>
    <t>13.</t>
  </si>
  <si>
    <t>Capital commitments</t>
  </si>
  <si>
    <t>METRONIC GLOBAL BERHAD</t>
  </si>
  <si>
    <t>(Company No.:  632068-V)</t>
  </si>
  <si>
    <t>(Incorporated in Malaysia under the Companies Act, 1965)</t>
  </si>
  <si>
    <t>Capital</t>
  </si>
  <si>
    <t>INTERIM FINANCIAL STATEMENTS</t>
  </si>
  <si>
    <t>Premium</t>
  </si>
  <si>
    <t>31.3.2004</t>
  </si>
  <si>
    <t xml:space="preserve">Contract  and maintenance revenue receivable from MH Projects </t>
  </si>
  <si>
    <t>Cumulative quarter</t>
  </si>
  <si>
    <t>30.6.2004</t>
  </si>
  <si>
    <t>Share premium</t>
  </si>
  <si>
    <t>Qualification of audit report of the preceding annual financial statements</t>
  </si>
  <si>
    <t>Material subsequent events</t>
  </si>
  <si>
    <t>Short term deposits</t>
  </si>
  <si>
    <t>Other investments</t>
  </si>
  <si>
    <t>15.</t>
  </si>
  <si>
    <t xml:space="preserve">Individual quarter </t>
  </si>
  <si>
    <t>(Audited)</t>
  </si>
  <si>
    <t xml:space="preserve">Retained profits </t>
  </si>
  <si>
    <t>Shareholders' equity</t>
  </si>
  <si>
    <t>31.12.2005</t>
  </si>
  <si>
    <t>Reserve</t>
  </si>
  <si>
    <t>Currency translation differences</t>
  </si>
  <si>
    <t>Development costs</t>
  </si>
  <si>
    <t>31.03.2006</t>
  </si>
  <si>
    <t>AS AT 31 MARCH 2006</t>
  </si>
  <si>
    <t>Investment properties</t>
  </si>
  <si>
    <t>ASSETS</t>
  </si>
  <si>
    <t>EQUITY AND LIABILITIES</t>
  </si>
  <si>
    <t>TOTAL EQUITY AND LIABILITIES</t>
  </si>
  <si>
    <t>TOTAL ASSETS</t>
  </si>
  <si>
    <t>TOTAL LIABILITIES</t>
  </si>
  <si>
    <t>Changes in accounting policies</t>
  </si>
  <si>
    <t xml:space="preserve">Dividends </t>
  </si>
  <si>
    <t>14.</t>
  </si>
  <si>
    <t>NET CURRENT ASSETS</t>
  </si>
  <si>
    <t>FINANCED BY:</t>
  </si>
  <si>
    <t>Exchange reserve</t>
  </si>
  <si>
    <t>Intangeible Asset</t>
  </si>
  <si>
    <t>Intangible assets</t>
  </si>
  <si>
    <t>Cash and cash equivalents at end of the period</t>
  </si>
  <si>
    <t xml:space="preserve"> </t>
  </si>
  <si>
    <t>Minority interest</t>
  </si>
  <si>
    <t>TOTAL EQUITY</t>
  </si>
  <si>
    <t>Equity holders of the parent</t>
  </si>
  <si>
    <t>Attributable to:</t>
  </si>
  <si>
    <t>Cash and cash equivalents at the balance sheet date comprise the following:</t>
  </si>
  <si>
    <t>Administration expenses</t>
  </si>
  <si>
    <t xml:space="preserve">Retained </t>
  </si>
  <si>
    <t>.</t>
  </si>
  <si>
    <t xml:space="preserve">Attributable to Equity Holders of the Parent </t>
  </si>
  <si>
    <t>Minority</t>
  </si>
  <si>
    <t>Interest</t>
  </si>
  <si>
    <t xml:space="preserve">Total </t>
  </si>
  <si>
    <t>Equity</t>
  </si>
  <si>
    <t>Rental receivable from ITG</t>
  </si>
  <si>
    <t xml:space="preserve">Purchases from ITG Worldwide (M) Sdn Bhd ("ITG"), a company </t>
  </si>
  <si>
    <t>FOR THE QUARTER ENDED</t>
  </si>
  <si>
    <t>As at 1 January 2007</t>
  </si>
  <si>
    <t>Hire purchase payables</t>
  </si>
  <si>
    <t>Profit for the period</t>
  </si>
  <si>
    <t>Segment revenue</t>
  </si>
  <si>
    <t>Segment results</t>
  </si>
  <si>
    <t xml:space="preserve">    Malaysia</t>
  </si>
  <si>
    <t xml:space="preserve">    Overseas</t>
  </si>
  <si>
    <t xml:space="preserve">    Total revenue </t>
  </si>
  <si>
    <t xml:space="preserve">    Total segment results</t>
  </si>
  <si>
    <t>Approved and contracted for:</t>
  </si>
  <si>
    <t>Investment in associates</t>
  </si>
  <si>
    <t>As at 1 January 2008</t>
  </si>
  <si>
    <t>Profit forecast or profit guarantee</t>
  </si>
  <si>
    <t>Sale of unquoted investments and properties</t>
  </si>
  <si>
    <t>16.</t>
  </si>
  <si>
    <t>17.</t>
  </si>
  <si>
    <t>18.</t>
  </si>
  <si>
    <t>Current year prospects</t>
  </si>
  <si>
    <t>19.</t>
  </si>
  <si>
    <t>20.</t>
  </si>
  <si>
    <t>21.</t>
  </si>
  <si>
    <t>22.</t>
  </si>
  <si>
    <t xml:space="preserve">Marketable securities </t>
  </si>
  <si>
    <t>At cost</t>
  </si>
  <si>
    <t>At carrying value</t>
  </si>
  <si>
    <t>At market value</t>
  </si>
  <si>
    <t>23.</t>
  </si>
  <si>
    <t>24.</t>
  </si>
  <si>
    <t>Borrowings and debt securities</t>
  </si>
  <si>
    <t>Short term</t>
  </si>
  <si>
    <t>Long term</t>
  </si>
  <si>
    <t>Bank overdraft</t>
  </si>
  <si>
    <t>25.</t>
  </si>
  <si>
    <t>Off Balance Sheet financial instruments</t>
  </si>
  <si>
    <t>26.</t>
  </si>
  <si>
    <t>Changes in material litigation</t>
  </si>
  <si>
    <t>27.</t>
  </si>
  <si>
    <t>Dividends</t>
  </si>
  <si>
    <t>28.</t>
  </si>
  <si>
    <t>Earnings per share</t>
  </si>
  <si>
    <t>- Basic</t>
  </si>
  <si>
    <t>- Diluted</t>
  </si>
  <si>
    <t>29.</t>
  </si>
  <si>
    <t>Authorisation for issue</t>
  </si>
  <si>
    <t>(iii)</t>
  </si>
  <si>
    <t>Share of profit of associates</t>
  </si>
  <si>
    <t>Loss attributable to ordinary equity holders of the parent (RM)</t>
  </si>
  <si>
    <t>Subscription of shares in a subsidiary</t>
  </si>
  <si>
    <t xml:space="preserve">Bankers' acceptances </t>
  </si>
  <si>
    <t>Cash flows used in operating activities</t>
  </si>
  <si>
    <t>Cash flows used in investing activities</t>
  </si>
  <si>
    <t>Bank overdraft (Note 24)</t>
  </si>
  <si>
    <t>NON-CURRENT ASSETS</t>
  </si>
  <si>
    <t>Foreign currency translation reserve</t>
  </si>
  <si>
    <t>CONDENSED CONSOLIDATED INCOME STATEMENT</t>
  </si>
  <si>
    <t>Equity attributable to equity holders of the Company</t>
  </si>
  <si>
    <t>Foreign</t>
  </si>
  <si>
    <t>Currency</t>
  </si>
  <si>
    <t>Translation</t>
  </si>
  <si>
    <t>Profit</t>
  </si>
  <si>
    <t>Non-Distributable</t>
  </si>
  <si>
    <t>Distributable</t>
  </si>
  <si>
    <t>Loss for the period</t>
  </si>
  <si>
    <t>Net (loss)/profit for the period</t>
  </si>
  <si>
    <t>(Loss)/profit before taxation</t>
  </si>
  <si>
    <t>by a minority shareholder</t>
  </si>
  <si>
    <t>:</t>
  </si>
  <si>
    <t>Amendments to FRS 121</t>
  </si>
  <si>
    <t>FRS 107</t>
  </si>
  <si>
    <t>FRS 111</t>
  </si>
  <si>
    <t>FRS 112</t>
  </si>
  <si>
    <t>FRS 118</t>
  </si>
  <si>
    <t>FRS 120</t>
  </si>
  <si>
    <t>FRS 134</t>
  </si>
  <si>
    <t>FRS 137</t>
  </si>
  <si>
    <t>IC Interpretation 1</t>
  </si>
  <si>
    <t>IC Interpretation 2</t>
  </si>
  <si>
    <t>IC Interpretation 5</t>
  </si>
  <si>
    <t>IC Interpretation 6</t>
  </si>
  <si>
    <t>IC Interpretation 7</t>
  </si>
  <si>
    <t>IC Interpretation 8</t>
  </si>
  <si>
    <t xml:space="preserve">The Effects of Changes in Foreign Exchange Rates </t>
  </si>
  <si>
    <t xml:space="preserve">   - Net Investment in a Foreign Operation</t>
  </si>
  <si>
    <t>Construction Contracts</t>
  </si>
  <si>
    <t>Income Taxes</t>
  </si>
  <si>
    <t>Interim Financial Reporting</t>
  </si>
  <si>
    <t>Provisions, Contingent Liabilities and Contingent Assets</t>
  </si>
  <si>
    <t>Changes in Existing Decommissioning, Restoration and Similar Liabilities</t>
  </si>
  <si>
    <t>Members' Shares in Co-operative Entities and Similar Instruments</t>
  </si>
  <si>
    <t>Scope of FRS 2</t>
  </si>
  <si>
    <t xml:space="preserve">Rights to Interest arising from Decommissioning, Restoration and </t>
  </si>
  <si>
    <t xml:space="preserve">   Environmental Rehabilitation Funds</t>
  </si>
  <si>
    <t xml:space="preserve">Liabilities arising from Participating in a Specific Market </t>
  </si>
  <si>
    <t xml:space="preserve">   - Waste Electrical and Electronic Equipment</t>
  </si>
  <si>
    <t>-</t>
  </si>
  <si>
    <t>(i)</t>
  </si>
  <si>
    <t>(ii)</t>
  </si>
  <si>
    <t>Cash Flow Statements</t>
  </si>
  <si>
    <t xml:space="preserve">Accounting for Government Grants </t>
  </si>
  <si>
    <t xml:space="preserve">   and Disclosure of Government Assistance</t>
  </si>
  <si>
    <t xml:space="preserve">Applying the Restatement Approach </t>
  </si>
  <si>
    <r>
      <t xml:space="preserve">   under FRS 129</t>
    </r>
    <r>
      <rPr>
        <vertAlign val="subscript"/>
        <sz val="10"/>
        <rFont val="Arial"/>
        <family val="2"/>
      </rPr>
      <t>2004</t>
    </r>
    <r>
      <rPr>
        <sz val="10"/>
        <rFont val="Arial"/>
        <family val="0"/>
      </rPr>
      <t xml:space="preserve"> Financial Reporting in Hyperinflationary Economies</t>
    </r>
  </si>
  <si>
    <t xml:space="preserve">    (Loss)/profit before tax</t>
  </si>
  <si>
    <t>in which certain directors have interest</t>
  </si>
  <si>
    <t>in which a director has an interest</t>
  </si>
  <si>
    <t>a company in which a director has an interest</t>
  </si>
  <si>
    <t>Subcontractor fee payable to ER Mekatron Manufacturing Sdn Bhd,</t>
  </si>
  <si>
    <t>Status of corporate proposals</t>
  </si>
  <si>
    <t>Deed of partnership in the Emirate of Dubai</t>
  </si>
  <si>
    <t>Status of corporate proposals (cont'd)</t>
  </si>
  <si>
    <t>Deferred tax</t>
  </si>
  <si>
    <t xml:space="preserve">Sdn Bhd, a common director related company </t>
  </si>
  <si>
    <t xml:space="preserve">Maintenance revenue receivable from Integrated Commerce (M) </t>
  </si>
  <si>
    <t>Sdn Bhd, a company in which a director has an interest</t>
  </si>
  <si>
    <t xml:space="preserve">  - Investment in subsidiary and associates</t>
  </si>
  <si>
    <t>Earnings per share (sen)</t>
  </si>
  <si>
    <t xml:space="preserve">Earnings per share (sen) </t>
  </si>
  <si>
    <t>NON-CURRENT LIABILITIES</t>
  </si>
  <si>
    <t>Retained profit</t>
  </si>
  <si>
    <t xml:space="preserve">    Finance costs</t>
  </si>
  <si>
    <t>Rental receivable from Metronic Corporation Sdn Bhd, a company</t>
  </si>
  <si>
    <t>Changes in material litigation (contd.)</t>
  </si>
  <si>
    <t>Effects of foreign exchange rate changes</t>
  </si>
  <si>
    <t>Performance review</t>
  </si>
  <si>
    <t>Proposed private placement</t>
  </si>
  <si>
    <t>Shares sale agreement with Goldis Berhad</t>
  </si>
  <si>
    <t>30 JUNE 2008</t>
  </si>
  <si>
    <t>FOR THE SECOND QUARTER ENDED 30 JUNE 2008</t>
  </si>
  <si>
    <t>30.06.2008</t>
  </si>
  <si>
    <t>30.06.2007</t>
  </si>
  <si>
    <t>AS AT 30 JUNE 2008</t>
  </si>
  <si>
    <t>As at 30 June 2007</t>
  </si>
  <si>
    <t>Issue of ordinary shares:</t>
  </si>
  <si>
    <t>pursuant to private placement</t>
  </si>
  <si>
    <t xml:space="preserve">pursuant to acquisition of subsidiary </t>
  </si>
  <si>
    <t xml:space="preserve">   and associate</t>
  </si>
  <si>
    <t>Transaction costs</t>
  </si>
  <si>
    <t>Acquisition and subscription of shares in</t>
  </si>
  <si>
    <t>subsidiaries by minority shareholders</t>
  </si>
  <si>
    <t>FOR THE SIX-MONTH PERIOD ENDED 30 JUNE 2008</t>
  </si>
  <si>
    <t>6 months ended</t>
  </si>
  <si>
    <t>As at 30 June 2008</t>
  </si>
  <si>
    <t xml:space="preserve">        inter-segment sales</t>
  </si>
  <si>
    <t xml:space="preserve">    Total revenue including </t>
  </si>
  <si>
    <t xml:space="preserve">    Elimination of </t>
  </si>
  <si>
    <t>Company</t>
  </si>
  <si>
    <t>31.12.2007</t>
  </si>
  <si>
    <t>Investments in quoted securities as at 30 June 2008 are as follows:</t>
  </si>
  <si>
    <t xml:space="preserve">RM </t>
  </si>
  <si>
    <t xml:space="preserve">   in respect of credit facilities granted to a foreign subsidiary</t>
  </si>
  <si>
    <t>Withdrawal of corporate guarantee issued to a financial institution</t>
  </si>
  <si>
    <t>Significant related party transactions of the Group for the quarter ended 30 June 2008 are as follows:</t>
  </si>
  <si>
    <t>Malaysian income tax:</t>
  </si>
  <si>
    <t>Purchases from Ariantec Sdn Bhd ("Ariantec"), an associate of the</t>
  </si>
  <si>
    <t>Income tax:</t>
  </si>
  <si>
    <t>- Overprovision in prior year</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</si>
</sst>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d/mmm/yy"/>
    <numFmt numFmtId="187" formatCode="_-* #,##0_-;\-* #,##0_-;_-* &quot;-&quot;??_-;_-@_-"/>
    <numFmt numFmtId="188" formatCode="0_);\(0\)"/>
    <numFmt numFmtId="189" formatCode="#,##0.0"/>
    <numFmt numFmtId="190" formatCode="&quot;Yes&quot;;&quot;Yes&quot;;&quot;No&quot;"/>
    <numFmt numFmtId="191" formatCode="&quot;True&quot;;&quot;True&quot;;&quot;False&quot;"/>
    <numFmt numFmtId="192" formatCode="&quot;On&quot;;&quot;On&quot;;&quot;Off&quot;"/>
    <numFmt numFmtId="193" formatCode="_(* #,##0.000_);_(* \(#,##0.000\);_(* &quot;-&quot;??_);_(@_)"/>
    <numFmt numFmtId="194" formatCode="_(* #,##0.0000_);_(* \(#,##0.0000\);_(* &quot;-&quot;??_);_(@_)"/>
    <numFmt numFmtId="195" formatCode="_(* #,##0.00000_);_(* \(#,##0.00000\);_(* &quot;-&quot;??_);_(@_)"/>
    <numFmt numFmtId="196" formatCode="_(* #,##0.000000_);_(* \(#,##0.000000\);_(* &quot;-&quot;??_);_(@_)"/>
    <numFmt numFmtId="197" formatCode="_(* #,##0.0000000_);_(* \(#,##0.0000000\);_(* &quot;-&quot;??_);_(@_)"/>
    <numFmt numFmtId="198" formatCode="_(* #,##0.00000000_);_(* \(#,##0.00000000\);_(* &quot;-&quot;??_);_(@_)"/>
    <numFmt numFmtId="199" formatCode="0.0"/>
    <numFmt numFmtId="200" formatCode="0.0%"/>
    <numFmt numFmtId="201" formatCode="00000"/>
    <numFmt numFmtId="202" formatCode="_-* #,##0.0_-;\-* #,##0.0_-;_-* &quot;-&quot;?_-;_-@_-"/>
    <numFmt numFmtId="203" formatCode="#,##0_);[Red]\(#,##0\);\-"/>
    <numFmt numFmtId="204" formatCode="_(* #,##0.00_);_(* \(#,##0.00\);_(* &quot;-&quot;_);_(@_)"/>
    <numFmt numFmtId="205" formatCode="_(* #,##0.0_);_(* \(#,##0.0\);_(* &quot;-&quot;_);_(@_)"/>
  </numFmts>
  <fonts count="38">
    <font>
      <sz val="10"/>
      <name val="Arial"/>
      <family val="0"/>
    </font>
    <font>
      <b/>
      <sz val="10"/>
      <name val="Arial"/>
      <family val="2"/>
    </font>
    <font>
      <sz val="11"/>
      <name val="MS Sans Serif"/>
      <family val="0"/>
    </font>
    <font>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
      <u val="single"/>
      <sz val="10"/>
      <color indexed="12"/>
      <name val="Arial"/>
      <family val="0"/>
    </font>
    <font>
      <u val="single"/>
      <sz val="10"/>
      <color indexed="36"/>
      <name val="Arial"/>
      <family val="0"/>
    </font>
    <font>
      <b/>
      <sz val="10"/>
      <color indexed="53"/>
      <name val="Arial"/>
      <family val="2"/>
    </font>
    <font>
      <sz val="10"/>
      <color indexed="53"/>
      <name val="Arial"/>
      <family val="2"/>
    </font>
    <font>
      <sz val="8"/>
      <name val="Tahoma"/>
      <family val="2"/>
    </font>
    <font>
      <b/>
      <sz val="10"/>
      <color indexed="10"/>
      <name val="Arial"/>
      <family val="2"/>
    </font>
    <font>
      <vertAlign val="subscript"/>
      <sz val="10"/>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i/>
      <sz val="10"/>
      <color indexed="8"/>
      <name val="Arial"/>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2" fillId="0" borderId="0">
      <alignment/>
      <protection/>
    </xf>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47">
    <xf numFmtId="0" fontId="0" fillId="0" borderId="0" xfId="0" applyAlignment="1">
      <alignment/>
    </xf>
    <xf numFmtId="0" fontId="1" fillId="0" borderId="0" xfId="0" applyFont="1" applyAlignment="1">
      <alignment/>
    </xf>
    <xf numFmtId="0" fontId="0" fillId="0" borderId="0" xfId="0" applyFont="1" applyAlignment="1">
      <alignment/>
    </xf>
    <xf numFmtId="185" fontId="0" fillId="0" borderId="0" xfId="42" applyNumberFormat="1" applyFont="1" applyAlignment="1">
      <alignment/>
    </xf>
    <xf numFmtId="185" fontId="1" fillId="0" borderId="0" xfId="42" applyNumberFormat="1" applyFont="1" applyAlignment="1">
      <alignment/>
    </xf>
    <xf numFmtId="185" fontId="0" fillId="0" borderId="0" xfId="42" applyNumberFormat="1" applyFont="1" applyAlignment="1">
      <alignment horizontal="center"/>
    </xf>
    <xf numFmtId="185" fontId="0" fillId="0" borderId="10" xfId="42" applyNumberFormat="1" applyFont="1" applyBorder="1" applyAlignment="1">
      <alignment/>
    </xf>
    <xf numFmtId="185" fontId="0" fillId="0" borderId="11" xfId="42" applyNumberFormat="1" applyFont="1" applyBorder="1" applyAlignment="1">
      <alignment/>
    </xf>
    <xf numFmtId="185" fontId="0" fillId="0" borderId="0" xfId="42" applyNumberFormat="1" applyFont="1" applyAlignment="1">
      <alignment horizontal="right"/>
    </xf>
    <xf numFmtId="185" fontId="0" fillId="0" borderId="12" xfId="42" applyNumberFormat="1" applyFont="1" applyBorder="1" applyAlignment="1">
      <alignment/>
    </xf>
    <xf numFmtId="185" fontId="0" fillId="0" borderId="13" xfId="42" applyNumberFormat="1" applyFont="1" applyBorder="1" applyAlignment="1">
      <alignment/>
    </xf>
    <xf numFmtId="185" fontId="0" fillId="0" borderId="0" xfId="42" applyNumberFormat="1" applyFont="1" applyBorder="1" applyAlignment="1">
      <alignment/>
    </xf>
    <xf numFmtId="185" fontId="0" fillId="0" borderId="0" xfId="42" applyNumberFormat="1" applyFont="1" applyAlignment="1">
      <alignment/>
    </xf>
    <xf numFmtId="0" fontId="0" fillId="0" borderId="0" xfId="0" applyAlignment="1">
      <alignment horizontal="center"/>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57"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0" fillId="0" borderId="0" xfId="0" applyFont="1" applyAlignment="1">
      <alignment horizontal="left"/>
    </xf>
    <xf numFmtId="0" fontId="1" fillId="0" borderId="0" xfId="57"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0" fillId="0" borderId="0" xfId="0" applyFont="1" applyBorder="1" applyAlignment="1">
      <alignment horizontal="left"/>
    </xf>
    <xf numFmtId="0" fontId="0" fillId="0" borderId="0" xfId="0" applyFont="1" applyAlignment="1">
      <alignment horizontal="center"/>
    </xf>
    <xf numFmtId="185" fontId="0" fillId="0" borderId="0" xfId="42" applyNumberFormat="1" applyFont="1" applyBorder="1" applyAlignment="1">
      <alignment horizontal="center"/>
    </xf>
    <xf numFmtId="0" fontId="0" fillId="0" borderId="0" xfId="0" applyFont="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85" fontId="0" fillId="0" borderId="0" xfId="42" applyNumberFormat="1" applyFont="1" applyFill="1" applyAlignment="1">
      <alignment/>
    </xf>
    <xf numFmtId="185" fontId="0" fillId="0" borderId="0" xfId="42" applyNumberFormat="1" applyFont="1" applyFill="1" applyAlignment="1">
      <alignment horizontal="center"/>
    </xf>
    <xf numFmtId="185" fontId="0" fillId="0" borderId="0" xfId="42"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0" fontId="4" fillId="0" borderId="0" xfId="0" applyFont="1" applyAlignment="1">
      <alignment horizontal="left"/>
    </xf>
    <xf numFmtId="0" fontId="5" fillId="0" borderId="0" xfId="0" applyFont="1" applyAlignment="1">
      <alignment/>
    </xf>
    <xf numFmtId="0" fontId="6" fillId="0" borderId="0" xfId="0" applyFont="1" applyAlignment="1">
      <alignment/>
    </xf>
    <xf numFmtId="0" fontId="0" fillId="0" borderId="0" xfId="0" applyFont="1" applyBorder="1" applyAlignment="1">
      <alignment/>
    </xf>
    <xf numFmtId="0" fontId="1" fillId="0" borderId="0" xfId="0" applyFont="1" applyBorder="1" applyAlignment="1">
      <alignment horizontal="center"/>
    </xf>
    <xf numFmtId="185" fontId="0" fillId="0" borderId="0" xfId="0" applyNumberFormat="1" applyFont="1" applyFill="1" applyBorder="1" applyAlignment="1">
      <alignment/>
    </xf>
    <xf numFmtId="185" fontId="1" fillId="0" borderId="0" xfId="42" applyNumberFormat="1" applyFont="1" applyAlignment="1">
      <alignment horizontal="center"/>
    </xf>
    <xf numFmtId="185" fontId="0" fillId="0" borderId="12" xfId="42" applyNumberFormat="1" applyFont="1" applyBorder="1" applyAlignment="1">
      <alignment/>
    </xf>
    <xf numFmtId="185" fontId="0" fillId="0" borderId="0" xfId="42" applyNumberFormat="1" applyFont="1" applyBorder="1" applyAlignment="1">
      <alignment/>
    </xf>
    <xf numFmtId="185" fontId="0" fillId="0" borderId="11" xfId="42" applyNumberFormat="1" applyFont="1" applyBorder="1" applyAlignment="1">
      <alignment/>
    </xf>
    <xf numFmtId="185" fontId="0" fillId="0" borderId="10" xfId="42" applyNumberFormat="1" applyFont="1" applyBorder="1" applyAlignment="1">
      <alignment/>
    </xf>
    <xf numFmtId="185" fontId="0" fillId="0" borderId="13" xfId="42" applyNumberFormat="1" applyFont="1" applyBorder="1" applyAlignment="1">
      <alignment/>
    </xf>
    <xf numFmtId="0" fontId="11" fillId="0" borderId="0" xfId="0" applyFont="1" applyBorder="1" applyAlignment="1" quotePrefix="1">
      <alignment horizontal="left"/>
    </xf>
    <xf numFmtId="0" fontId="11" fillId="0" borderId="0" xfId="0" applyFont="1" applyBorder="1" applyAlignment="1">
      <alignment/>
    </xf>
    <xf numFmtId="0" fontId="12" fillId="0" borderId="0" xfId="0" applyFont="1" applyBorder="1" applyAlignment="1">
      <alignment/>
    </xf>
    <xf numFmtId="0" fontId="12" fillId="0" borderId="0" xfId="0" applyFont="1" applyAlignment="1">
      <alignment/>
    </xf>
    <xf numFmtId="0" fontId="11" fillId="0" borderId="0" xfId="0" applyFont="1" applyBorder="1" applyAlignment="1">
      <alignment horizontal="left"/>
    </xf>
    <xf numFmtId="0" fontId="12" fillId="0" borderId="0" xfId="0" applyFont="1" applyFill="1" applyBorder="1" applyAlignment="1">
      <alignment/>
    </xf>
    <xf numFmtId="185" fontId="3" fillId="0" borderId="0" xfId="42" applyNumberFormat="1" applyFont="1" applyAlignment="1">
      <alignment/>
    </xf>
    <xf numFmtId="0" fontId="1" fillId="0" borderId="0" xfId="0" applyFont="1" applyFill="1" applyBorder="1" applyAlignment="1" quotePrefix="1">
      <alignment horizontal="left"/>
    </xf>
    <xf numFmtId="0" fontId="3" fillId="0" borderId="0" xfId="0" applyFont="1" applyFill="1" applyAlignment="1">
      <alignment/>
    </xf>
    <xf numFmtId="171" fontId="0" fillId="0" borderId="0" xfId="42" applyFont="1" applyBorder="1" applyAlignment="1">
      <alignment/>
    </xf>
    <xf numFmtId="185" fontId="0" fillId="0" borderId="0" xfId="0" applyNumberFormat="1" applyFont="1" applyAlignment="1">
      <alignment/>
    </xf>
    <xf numFmtId="10" fontId="0" fillId="0" borderId="0" xfId="60" applyNumberFormat="1" applyFont="1" applyAlignment="1">
      <alignment/>
    </xf>
    <xf numFmtId="185" fontId="0" fillId="0" borderId="10" xfId="42" applyNumberFormat="1" applyFont="1" applyBorder="1" applyAlignment="1">
      <alignment horizontal="center"/>
    </xf>
    <xf numFmtId="185" fontId="1" fillId="0" borderId="0" xfId="42" applyNumberFormat="1" applyFont="1" applyBorder="1" applyAlignment="1">
      <alignment horizontal="center"/>
    </xf>
    <xf numFmtId="0" fontId="0" fillId="0" borderId="0" xfId="0" applyNumberFormat="1" applyFont="1" applyAlignment="1">
      <alignment/>
    </xf>
    <xf numFmtId="185" fontId="0" fillId="0" borderId="0" xfId="42" applyNumberFormat="1" applyFont="1" applyFill="1" applyAlignment="1">
      <alignment/>
    </xf>
    <xf numFmtId="0" fontId="0" fillId="0" borderId="0" xfId="0" applyFill="1" applyAlignment="1">
      <alignment/>
    </xf>
    <xf numFmtId="185" fontId="0" fillId="0" borderId="0" xfId="42" applyNumberFormat="1" applyFont="1" applyFill="1" applyAlignment="1">
      <alignment/>
    </xf>
    <xf numFmtId="185" fontId="0" fillId="0" borderId="0" xfId="42" applyNumberFormat="1" applyFont="1" applyFill="1" applyBorder="1" applyAlignment="1">
      <alignment/>
    </xf>
    <xf numFmtId="185" fontId="0" fillId="0" borderId="14" xfId="42" applyNumberFormat="1" applyFont="1" applyBorder="1" applyAlignment="1">
      <alignment horizontal="center"/>
    </xf>
    <xf numFmtId="185" fontId="0" fillId="0" borderId="0" xfId="42" applyNumberFormat="1" applyFont="1" applyFill="1" applyBorder="1" applyAlignment="1">
      <alignment/>
    </xf>
    <xf numFmtId="185" fontId="0" fillId="0" borderId="0" xfId="42" applyNumberFormat="1" applyFont="1" applyFill="1" applyBorder="1" applyAlignment="1">
      <alignment horizontal="center"/>
    </xf>
    <xf numFmtId="0" fontId="0" fillId="0" borderId="0" xfId="0" applyFont="1" applyFill="1" applyBorder="1" applyAlignment="1" quotePrefix="1">
      <alignment/>
    </xf>
    <xf numFmtId="0" fontId="1" fillId="0" borderId="0" xfId="0" applyFont="1" applyAlignment="1">
      <alignment horizontal="right"/>
    </xf>
    <xf numFmtId="185" fontId="0" fillId="0" borderId="0" xfId="42" applyNumberFormat="1" applyFont="1" applyBorder="1" applyAlignment="1">
      <alignment horizontal="left"/>
    </xf>
    <xf numFmtId="185" fontId="0" fillId="0" borderId="0" xfId="42" applyNumberFormat="1" applyFont="1" applyAlignment="1">
      <alignment horizontal="left"/>
    </xf>
    <xf numFmtId="0" fontId="1" fillId="0" borderId="0" xfId="57" applyFont="1" applyFill="1" applyAlignment="1">
      <alignment/>
      <protection/>
    </xf>
    <xf numFmtId="0" fontId="1" fillId="0" borderId="0" xfId="0" applyFont="1" applyFill="1" applyBorder="1" applyAlignment="1" quotePrefix="1">
      <alignment/>
    </xf>
    <xf numFmtId="0" fontId="1" fillId="0" borderId="0" xfId="0" applyFont="1" applyFill="1" applyBorder="1" applyAlignment="1">
      <alignment/>
    </xf>
    <xf numFmtId="0" fontId="0" fillId="0" borderId="0" xfId="0" applyNumberFormat="1" applyFont="1" applyAlignment="1">
      <alignment/>
    </xf>
    <xf numFmtId="0" fontId="14" fillId="0" borderId="0" xfId="0" applyFont="1" applyBorder="1" applyAlignment="1">
      <alignment horizontal="left"/>
    </xf>
    <xf numFmtId="0" fontId="0" fillId="0" borderId="0" xfId="0" applyFont="1" applyBorder="1" applyAlignment="1" quotePrefix="1">
      <alignment horizontal="left"/>
    </xf>
    <xf numFmtId="185" fontId="0" fillId="0" borderId="15" xfId="42" applyNumberFormat="1" applyFont="1" applyBorder="1" applyAlignment="1">
      <alignment horizontal="left"/>
    </xf>
    <xf numFmtId="185" fontId="0" fillId="0" borderId="0" xfId="0" applyNumberFormat="1" applyFont="1" applyBorder="1" applyAlignment="1">
      <alignment horizontal="left"/>
    </xf>
    <xf numFmtId="185" fontId="0" fillId="0" borderId="14" xfId="42" applyNumberFormat="1" applyFont="1" applyBorder="1" applyAlignment="1">
      <alignment/>
    </xf>
    <xf numFmtId="171" fontId="0" fillId="0" borderId="0" xfId="42" applyFont="1" applyAlignment="1">
      <alignment/>
    </xf>
    <xf numFmtId="171" fontId="0" fillId="0" borderId="15" xfId="42" applyFont="1" applyBorder="1" applyAlignment="1">
      <alignment horizontal="center"/>
    </xf>
    <xf numFmtId="185" fontId="0" fillId="0" borderId="10" xfId="42" applyNumberFormat="1" applyFont="1" applyFill="1" applyBorder="1" applyAlignment="1">
      <alignment horizontal="center"/>
    </xf>
    <xf numFmtId="185" fontId="0" fillId="0" borderId="14" xfId="42" applyNumberFormat="1" applyFont="1" applyFill="1" applyBorder="1" applyAlignment="1">
      <alignment/>
    </xf>
    <xf numFmtId="185" fontId="1" fillId="0" borderId="0" xfId="42" applyNumberFormat="1" applyFont="1" applyFill="1" applyAlignment="1">
      <alignment horizontal="center"/>
    </xf>
    <xf numFmtId="185" fontId="0" fillId="0" borderId="14" xfId="42" applyNumberFormat="1" applyFont="1" applyFill="1" applyBorder="1" applyAlignment="1">
      <alignment horizontal="center"/>
    </xf>
    <xf numFmtId="169" fontId="0" fillId="0" borderId="0" xfId="42" applyNumberFormat="1" applyFont="1" applyAlignment="1">
      <alignment/>
    </xf>
    <xf numFmtId="169" fontId="0" fillId="0" borderId="10" xfId="42" applyNumberFormat="1" applyFont="1" applyBorder="1" applyAlignment="1">
      <alignment/>
    </xf>
    <xf numFmtId="169" fontId="0" fillId="0" borderId="0" xfId="42" applyNumberFormat="1" applyFont="1" applyBorder="1" applyAlignment="1">
      <alignment/>
    </xf>
    <xf numFmtId="169" fontId="0" fillId="0" borderId="0" xfId="42" applyNumberFormat="1" applyFont="1" applyFill="1" applyBorder="1" applyAlignment="1">
      <alignment/>
    </xf>
    <xf numFmtId="169" fontId="0" fillId="0" borderId="13" xfId="42" applyNumberFormat="1" applyFont="1" applyBorder="1" applyAlignment="1">
      <alignment/>
    </xf>
    <xf numFmtId="169" fontId="0" fillId="0" borderId="0" xfId="42" applyNumberFormat="1" applyFont="1" applyAlignment="1">
      <alignment horizontal="center"/>
    </xf>
    <xf numFmtId="204" fontId="0" fillId="0" borderId="0" xfId="42" applyNumberFormat="1" applyFont="1" applyAlignment="1">
      <alignment/>
    </xf>
    <xf numFmtId="204" fontId="0" fillId="0" borderId="0" xfId="42" applyNumberFormat="1" applyFont="1" applyAlignment="1">
      <alignment horizontal="center"/>
    </xf>
    <xf numFmtId="204" fontId="0" fillId="0" borderId="0" xfId="42" applyNumberFormat="1" applyFont="1" applyAlignment="1">
      <alignment horizontal="right"/>
    </xf>
    <xf numFmtId="169" fontId="0" fillId="0" borderId="0" xfId="42" applyNumberFormat="1" applyFont="1" applyAlignment="1">
      <alignment/>
    </xf>
    <xf numFmtId="169" fontId="0" fillId="0" borderId="12" xfId="42" applyNumberFormat="1" applyFont="1" applyBorder="1" applyAlignment="1">
      <alignment/>
    </xf>
    <xf numFmtId="169" fontId="0" fillId="0" borderId="10" xfId="42" applyNumberFormat="1" applyFont="1" applyBorder="1" applyAlignment="1">
      <alignment/>
    </xf>
    <xf numFmtId="169" fontId="0" fillId="0" borderId="0" xfId="42" applyNumberFormat="1" applyFont="1" applyBorder="1" applyAlignment="1">
      <alignment/>
    </xf>
    <xf numFmtId="169" fontId="0" fillId="0" borderId="13" xfId="42" applyNumberFormat="1" applyFont="1" applyBorder="1" applyAlignment="1">
      <alignment/>
    </xf>
    <xf numFmtId="169" fontId="0" fillId="0" borderId="0" xfId="42" applyNumberFormat="1" applyFont="1" applyBorder="1" applyAlignment="1">
      <alignment horizontal="left"/>
    </xf>
    <xf numFmtId="185" fontId="0" fillId="0" borderId="15" xfId="42" applyNumberFormat="1" applyFont="1" applyBorder="1" applyAlignment="1">
      <alignment/>
    </xf>
    <xf numFmtId="169" fontId="0" fillId="0" borderId="16" xfId="42" applyNumberFormat="1" applyFont="1" applyBorder="1" applyAlignment="1">
      <alignment/>
    </xf>
    <xf numFmtId="169" fontId="0" fillId="0" borderId="11" xfId="42" applyNumberFormat="1" applyFont="1" applyBorder="1" applyAlignment="1">
      <alignment/>
    </xf>
    <xf numFmtId="185" fontId="1" fillId="0" borderId="0" xfId="42" applyNumberFormat="1" applyFont="1" applyFill="1" applyAlignment="1">
      <alignment horizontal="right"/>
    </xf>
    <xf numFmtId="169" fontId="0" fillId="0" borderId="0" xfId="42" applyNumberFormat="1" applyFont="1" applyAlignment="1">
      <alignment/>
    </xf>
    <xf numFmtId="169" fontId="0" fillId="0" borderId="0" xfId="0" applyNumberFormat="1" applyAlignment="1">
      <alignment/>
    </xf>
    <xf numFmtId="169" fontId="0" fillId="0" borderId="13" xfId="42" applyNumberFormat="1" applyFont="1" applyBorder="1" applyAlignment="1">
      <alignment/>
    </xf>
    <xf numFmtId="169" fontId="0" fillId="0" borderId="13" xfId="0" applyNumberFormat="1" applyBorder="1" applyAlignment="1">
      <alignment/>
    </xf>
    <xf numFmtId="169" fontId="0" fillId="0" borderId="0" xfId="42" applyNumberFormat="1" applyFont="1" applyBorder="1" applyAlignment="1">
      <alignment/>
    </xf>
    <xf numFmtId="169" fontId="0" fillId="0" borderId="0" xfId="42" applyNumberFormat="1" applyFont="1" applyFill="1" applyAlignment="1">
      <alignment/>
    </xf>
    <xf numFmtId="169" fontId="0" fillId="0" borderId="0" xfId="0" applyNumberFormat="1" applyFill="1" applyAlignment="1">
      <alignment/>
    </xf>
    <xf numFmtId="169" fontId="0" fillId="0" borderId="13" xfId="42" applyNumberFormat="1" applyFont="1" applyFill="1" applyBorder="1" applyAlignment="1">
      <alignment/>
    </xf>
    <xf numFmtId="0" fontId="0" fillId="0" borderId="0" xfId="0"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vertical="top"/>
    </xf>
    <xf numFmtId="0" fontId="0" fillId="0" borderId="0" xfId="0" applyFill="1" applyAlignment="1">
      <alignment horizontal="justify" vertical="top"/>
    </xf>
    <xf numFmtId="0" fontId="0" fillId="0" borderId="0" xfId="0" applyAlignment="1">
      <alignment horizontal="left" vertical="top"/>
    </xf>
    <xf numFmtId="15" fontId="0" fillId="0" borderId="0" xfId="0" applyNumberFormat="1" applyAlignment="1" quotePrefix="1">
      <alignment horizontal="justify" vertical="top" wrapText="1"/>
    </xf>
    <xf numFmtId="15" fontId="0" fillId="0" borderId="0" xfId="0" applyNumberFormat="1" applyFill="1" applyAlignment="1" quotePrefix="1">
      <alignment horizontal="justify" vertical="top" wrapText="1"/>
    </xf>
    <xf numFmtId="0" fontId="0" fillId="0" borderId="0" xfId="0" applyAlignment="1" quotePrefix="1">
      <alignment horizontal="left" vertical="top"/>
    </xf>
    <xf numFmtId="0" fontId="0" fillId="0" borderId="0" xfId="0" applyFont="1" applyFill="1" applyAlignment="1" quotePrefix="1">
      <alignment horizontal="left"/>
    </xf>
    <xf numFmtId="0" fontId="0" fillId="0" borderId="0" xfId="0" applyFill="1" applyAlignment="1">
      <alignment horizontal="left" vertical="top"/>
    </xf>
    <xf numFmtId="15" fontId="0" fillId="0" borderId="0" xfId="0" applyNumberFormat="1" applyAlignment="1" quotePrefix="1">
      <alignment horizontal="left" vertical="top"/>
    </xf>
    <xf numFmtId="169" fontId="0" fillId="0" borderId="0" xfId="42" applyNumberFormat="1" applyFont="1" applyAlignment="1">
      <alignment horizontal="left"/>
    </xf>
    <xf numFmtId="185" fontId="0" fillId="0" borderId="15" xfId="42" applyNumberFormat="1" applyFont="1" applyFill="1" applyBorder="1" applyAlignment="1">
      <alignment/>
    </xf>
    <xf numFmtId="169" fontId="0" fillId="0" borderId="14" xfId="42" applyNumberFormat="1" applyFont="1" applyBorder="1" applyAlignment="1">
      <alignment horizontal="left"/>
    </xf>
    <xf numFmtId="0" fontId="14" fillId="0" borderId="0" xfId="0" applyFont="1" applyFill="1" applyBorder="1" applyAlignment="1">
      <alignment/>
    </xf>
    <xf numFmtId="0" fontId="3" fillId="0" borderId="0" xfId="0" applyFont="1" applyBorder="1" applyAlignment="1">
      <alignment horizontal="left"/>
    </xf>
    <xf numFmtId="9" fontId="0" fillId="0" borderId="0" xfId="60" applyFont="1" applyAlignment="1">
      <alignment/>
    </xf>
    <xf numFmtId="0" fontId="1" fillId="0" borderId="0" xfId="0" applyFont="1" applyFill="1" applyAlignment="1">
      <alignment horizontal="center"/>
    </xf>
    <xf numFmtId="185" fontId="0" fillId="0" borderId="15" xfId="42" applyNumberFormat="1" applyFont="1" applyFill="1" applyBorder="1" applyAlignment="1">
      <alignment/>
    </xf>
    <xf numFmtId="0" fontId="6" fillId="0" borderId="0" xfId="0" applyFont="1" applyAlignment="1">
      <alignment horizontal="center"/>
    </xf>
    <xf numFmtId="15" fontId="6" fillId="0" borderId="0" xfId="0" applyNumberFormat="1" applyFont="1" applyAlignment="1" quotePrefix="1">
      <alignment horizontal="center"/>
    </xf>
    <xf numFmtId="0" fontId="8" fillId="0" borderId="0" xfId="0" applyFont="1" applyAlignment="1">
      <alignment horizontal="center"/>
    </xf>
    <xf numFmtId="0" fontId="7" fillId="0" borderId="0" xfId="0" applyFont="1" applyAlignment="1">
      <alignment horizontal="center"/>
    </xf>
    <xf numFmtId="185" fontId="1" fillId="0" borderId="0" xfId="42" applyNumberFormat="1" applyFont="1" applyAlignment="1">
      <alignment horizontal="center"/>
    </xf>
    <xf numFmtId="185" fontId="1" fillId="0" borderId="0" xfId="42" applyNumberFormat="1" applyFont="1" applyFill="1" applyAlignment="1">
      <alignment horizontal="center"/>
    </xf>
    <xf numFmtId="185" fontId="1" fillId="0" borderId="0" xfId="42" applyNumberFormat="1"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arterlyTempla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133350</xdr:rowOff>
    </xdr:from>
    <xdr:to>
      <xdr:col>5</xdr:col>
      <xdr:colOff>304800</xdr:colOff>
      <xdr:row>8</xdr:row>
      <xdr:rowOff>28575</xdr:rowOff>
    </xdr:to>
    <xdr:pic>
      <xdr:nvPicPr>
        <xdr:cNvPr id="1" name="Picture 1" descr="our_logo"/>
        <xdr:cNvPicPr preferRelativeResize="1">
          <a:picLocks noChangeAspect="1"/>
        </xdr:cNvPicPr>
      </xdr:nvPicPr>
      <xdr:blipFill>
        <a:blip r:embed="rId1"/>
        <a:stretch>
          <a:fillRect/>
        </a:stretch>
      </xdr:blipFill>
      <xdr:spPr>
        <a:xfrm>
          <a:off x="2409825" y="457200"/>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xdr:row>
      <xdr:rowOff>123825</xdr:rowOff>
    </xdr:from>
    <xdr:to>
      <xdr:col>7</xdr:col>
      <xdr:colOff>904875</xdr:colOff>
      <xdr:row>59</xdr:row>
      <xdr:rowOff>95250</xdr:rowOff>
    </xdr:to>
    <xdr:sp>
      <xdr:nvSpPr>
        <xdr:cNvPr id="1" name="Text Box 2"/>
        <xdr:cNvSpPr txBox="1">
          <a:spLocks noChangeArrowheads="1"/>
        </xdr:cNvSpPr>
      </xdr:nvSpPr>
      <xdr:spPr>
        <a:xfrm>
          <a:off x="19050" y="8420100"/>
          <a:ext cx="5953125" cy="7810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income statement should be read in conjunction with the annual financial statements for the year ended 31 December 2007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123825</xdr:rowOff>
    </xdr:from>
    <xdr:to>
      <xdr:col>4</xdr:col>
      <xdr:colOff>933450</xdr:colOff>
      <xdr:row>57</xdr:row>
      <xdr:rowOff>142875</xdr:rowOff>
    </xdr:to>
    <xdr:sp>
      <xdr:nvSpPr>
        <xdr:cNvPr id="1" name="Text Box 1"/>
        <xdr:cNvSpPr txBox="1">
          <a:spLocks noChangeArrowheads="1"/>
        </xdr:cNvSpPr>
      </xdr:nvSpPr>
      <xdr:spPr>
        <a:xfrm>
          <a:off x="0" y="8582025"/>
          <a:ext cx="5915025" cy="828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balance sheet should be read in conjunction with the annual financial statements for the year ended 31 December 2007 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7</xdr:col>
      <xdr:colOff>0</xdr:colOff>
      <xdr:row>59</xdr:row>
      <xdr:rowOff>57150</xdr:rowOff>
    </xdr:to>
    <xdr:sp>
      <xdr:nvSpPr>
        <xdr:cNvPr id="1" name="Text Box 3"/>
        <xdr:cNvSpPr txBox="1">
          <a:spLocks noChangeArrowheads="1"/>
        </xdr:cNvSpPr>
      </xdr:nvSpPr>
      <xdr:spPr>
        <a:xfrm>
          <a:off x="0" y="8782050"/>
          <a:ext cx="6296025" cy="704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balance sheet should be read in conjunction with the annual financial statements for the period ended 31 December 2005 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114300</xdr:rowOff>
    </xdr:from>
    <xdr:to>
      <xdr:col>9</xdr:col>
      <xdr:colOff>733425</xdr:colOff>
      <xdr:row>74</xdr:row>
      <xdr:rowOff>0</xdr:rowOff>
    </xdr:to>
    <xdr:sp>
      <xdr:nvSpPr>
        <xdr:cNvPr id="1" name="Text Box 1"/>
        <xdr:cNvSpPr txBox="1">
          <a:spLocks noChangeArrowheads="1"/>
        </xdr:cNvSpPr>
      </xdr:nvSpPr>
      <xdr:spPr>
        <a:xfrm>
          <a:off x="0" y="11487150"/>
          <a:ext cx="7724775" cy="5334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statement of changes in equity should be read in conjunction with the annual financial statements for the year ended 31 December 2007 and the accompanying explanatory notes attached to the interim financial statements. </a:t>
          </a:r>
        </a:p>
      </xdr:txBody>
    </xdr:sp>
    <xdr:clientData/>
  </xdr:twoCellAnchor>
  <xdr:twoCellAnchor>
    <xdr:from>
      <xdr:col>7</xdr:col>
      <xdr:colOff>142875</xdr:colOff>
      <xdr:row>7</xdr:row>
      <xdr:rowOff>95250</xdr:rowOff>
    </xdr:from>
    <xdr:to>
      <xdr:col>8</xdr:col>
      <xdr:colOff>0</xdr:colOff>
      <xdr:row>7</xdr:row>
      <xdr:rowOff>95250</xdr:rowOff>
    </xdr:to>
    <xdr:sp>
      <xdr:nvSpPr>
        <xdr:cNvPr id="2" name="Line 12"/>
        <xdr:cNvSpPr>
          <a:spLocks/>
        </xdr:cNvSpPr>
      </xdr:nvSpPr>
      <xdr:spPr>
        <a:xfrm flipV="1">
          <a:off x="5695950" y="1228725"/>
          <a:ext cx="6096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7</xdr:row>
      <xdr:rowOff>95250</xdr:rowOff>
    </xdr:from>
    <xdr:to>
      <xdr:col>3</xdr:col>
      <xdr:colOff>590550</xdr:colOff>
      <xdr:row>7</xdr:row>
      <xdr:rowOff>95250</xdr:rowOff>
    </xdr:to>
    <xdr:sp>
      <xdr:nvSpPr>
        <xdr:cNvPr id="3" name="Line 13"/>
        <xdr:cNvSpPr>
          <a:spLocks/>
        </xdr:cNvSpPr>
      </xdr:nvSpPr>
      <xdr:spPr>
        <a:xfrm>
          <a:off x="2333625" y="1228725"/>
          <a:ext cx="561975"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52</xdr:row>
      <xdr:rowOff>114300</xdr:rowOff>
    </xdr:from>
    <xdr:to>
      <xdr:col>4</xdr:col>
      <xdr:colOff>962025</xdr:colOff>
      <xdr:row>57</xdr:row>
      <xdr:rowOff>28575</xdr:rowOff>
    </xdr:to>
    <xdr:sp>
      <xdr:nvSpPr>
        <xdr:cNvPr id="1" name="Text Box 2"/>
        <xdr:cNvSpPr txBox="1">
          <a:spLocks noChangeArrowheads="1"/>
        </xdr:cNvSpPr>
      </xdr:nvSpPr>
      <xdr:spPr>
        <a:xfrm>
          <a:off x="38100" y="8572500"/>
          <a:ext cx="5953125" cy="723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2007 and the accompanying explanatory notes attached to the interim financial statements.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152400</xdr:rowOff>
    </xdr:from>
    <xdr:to>
      <xdr:col>7</xdr:col>
      <xdr:colOff>1019175</xdr:colOff>
      <xdr:row>18</xdr:row>
      <xdr:rowOff>133350</xdr:rowOff>
    </xdr:to>
    <xdr:sp>
      <xdr:nvSpPr>
        <xdr:cNvPr id="1" name="Text Box 1"/>
        <xdr:cNvSpPr txBox="1">
          <a:spLocks noChangeArrowheads="1"/>
        </xdr:cNvSpPr>
      </xdr:nvSpPr>
      <xdr:spPr>
        <a:xfrm>
          <a:off x="285750" y="1447800"/>
          <a:ext cx="5753100" cy="1600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are unaudited and have been prepared in accordance with the requirements of FRS 134: Interim Financial Reporting and Paragraph 9.22 of the Listing Requirements of Bursa Malaysia Securities Berhad ("Bursa Securities").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interim financial statements should be read in conjunction with the annual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year ended 31 December 2007.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50</xdr:row>
      <xdr:rowOff>142875</xdr:rowOff>
    </xdr:from>
    <xdr:to>
      <xdr:col>7</xdr:col>
      <xdr:colOff>1019175</xdr:colOff>
      <xdr:row>53</xdr:row>
      <xdr:rowOff>123825</xdr:rowOff>
    </xdr:to>
    <xdr:sp>
      <xdr:nvSpPr>
        <xdr:cNvPr id="2" name="Text Box 2"/>
        <xdr:cNvSpPr txBox="1">
          <a:spLocks noChangeArrowheads="1"/>
        </xdr:cNvSpPr>
      </xdr:nvSpPr>
      <xdr:spPr>
        <a:xfrm>
          <a:off x="295275" y="8277225"/>
          <a:ext cx="5743575" cy="4667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audit report of the Group's annual financial statements for the year ended 31 December 2007 was not subject to any qualification.</a:t>
          </a:r>
        </a:p>
      </xdr:txBody>
    </xdr:sp>
    <xdr:clientData/>
  </xdr:twoCellAnchor>
  <xdr:twoCellAnchor>
    <xdr:from>
      <xdr:col>1</xdr:col>
      <xdr:colOff>38100</xdr:colOff>
      <xdr:row>55</xdr:row>
      <xdr:rowOff>142875</xdr:rowOff>
    </xdr:from>
    <xdr:to>
      <xdr:col>7</xdr:col>
      <xdr:colOff>1028700</xdr:colOff>
      <xdr:row>58</xdr:row>
      <xdr:rowOff>133350</xdr:rowOff>
    </xdr:to>
    <xdr:sp>
      <xdr:nvSpPr>
        <xdr:cNvPr id="3" name="Text Box 3"/>
        <xdr:cNvSpPr txBox="1">
          <a:spLocks noChangeArrowheads="1"/>
        </xdr:cNvSpPr>
      </xdr:nvSpPr>
      <xdr:spPr>
        <a:xfrm>
          <a:off x="314325" y="9105900"/>
          <a:ext cx="5734050" cy="4762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9525</xdr:colOff>
      <xdr:row>60</xdr:row>
      <xdr:rowOff>152400</xdr:rowOff>
    </xdr:from>
    <xdr:to>
      <xdr:col>7</xdr:col>
      <xdr:colOff>1028700</xdr:colOff>
      <xdr:row>63</xdr:row>
      <xdr:rowOff>28575</xdr:rowOff>
    </xdr:to>
    <xdr:sp>
      <xdr:nvSpPr>
        <xdr:cNvPr id="4" name="Text Box 4"/>
        <xdr:cNvSpPr txBox="1">
          <a:spLocks noChangeArrowheads="1"/>
        </xdr:cNvSpPr>
      </xdr:nvSpPr>
      <xdr:spPr>
        <a:xfrm>
          <a:off x="285750" y="9925050"/>
          <a:ext cx="5762625" cy="381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unusual items affecting assets, liabilities, equity, net income or cash flows during the quarter under review.</a:t>
          </a:r>
        </a:p>
      </xdr:txBody>
    </xdr:sp>
    <xdr:clientData/>
  </xdr:twoCellAnchor>
  <xdr:twoCellAnchor>
    <xdr:from>
      <xdr:col>1</xdr:col>
      <xdr:colOff>9525</xdr:colOff>
      <xdr:row>66</xdr:row>
      <xdr:rowOff>0</xdr:rowOff>
    </xdr:from>
    <xdr:to>
      <xdr:col>7</xdr:col>
      <xdr:colOff>1019175</xdr:colOff>
      <xdr:row>67</xdr:row>
      <xdr:rowOff>133350</xdr:rowOff>
    </xdr:to>
    <xdr:sp>
      <xdr:nvSpPr>
        <xdr:cNvPr id="5" name="Text Box 5"/>
        <xdr:cNvSpPr txBox="1">
          <a:spLocks noChangeArrowheads="1"/>
        </xdr:cNvSpPr>
      </xdr:nvSpPr>
      <xdr:spPr>
        <a:xfrm>
          <a:off x="285750" y="10772775"/>
          <a:ext cx="5753100" cy="304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estimates that have had a material effect for the current quarter's results.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102</xdr:row>
      <xdr:rowOff>0</xdr:rowOff>
    </xdr:from>
    <xdr:to>
      <xdr:col>7</xdr:col>
      <xdr:colOff>1028700</xdr:colOff>
      <xdr:row>104</xdr:row>
      <xdr:rowOff>95250</xdr:rowOff>
    </xdr:to>
    <xdr:sp>
      <xdr:nvSpPr>
        <xdr:cNvPr id="6" name="Text Box 9"/>
        <xdr:cNvSpPr txBox="1">
          <a:spLocks noChangeArrowheads="1"/>
        </xdr:cNvSpPr>
      </xdr:nvSpPr>
      <xdr:spPr>
        <a:xfrm>
          <a:off x="285750" y="16640175"/>
          <a:ext cx="5762625" cy="419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valuations of property, plant and equipment have been brought forward without amendment from the financial statements for the year ended 31 December 2007.</a:t>
          </a:r>
        </a:p>
      </xdr:txBody>
    </xdr:sp>
    <xdr:clientData/>
  </xdr:twoCellAnchor>
  <xdr:twoCellAnchor>
    <xdr:from>
      <xdr:col>1</xdr:col>
      <xdr:colOff>9525</xdr:colOff>
      <xdr:row>126</xdr:row>
      <xdr:rowOff>152400</xdr:rowOff>
    </xdr:from>
    <xdr:to>
      <xdr:col>7</xdr:col>
      <xdr:colOff>1038225</xdr:colOff>
      <xdr:row>129</xdr:row>
      <xdr:rowOff>95250</xdr:rowOff>
    </xdr:to>
    <xdr:sp>
      <xdr:nvSpPr>
        <xdr:cNvPr id="7" name="Text Box 13"/>
        <xdr:cNvSpPr txBox="1">
          <a:spLocks noChangeArrowheads="1"/>
        </xdr:cNvSpPr>
      </xdr:nvSpPr>
      <xdr:spPr>
        <a:xfrm>
          <a:off x="285750" y="20697825"/>
          <a:ext cx="5772150" cy="4286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amount of capital commitments not provided for in the interim financial statements as at 30 June 2008 is as follows:</a:t>
          </a:r>
        </a:p>
      </xdr:txBody>
    </xdr:sp>
    <xdr:clientData/>
  </xdr:twoCellAnchor>
  <xdr:twoCellAnchor>
    <xdr:from>
      <xdr:col>0</xdr:col>
      <xdr:colOff>19050</xdr:colOff>
      <xdr:row>3</xdr:row>
      <xdr:rowOff>152400</xdr:rowOff>
    </xdr:from>
    <xdr:to>
      <xdr:col>7</xdr:col>
      <xdr:colOff>1019175</xdr:colOff>
      <xdr:row>6</xdr:row>
      <xdr:rowOff>57150</xdr:rowOff>
    </xdr:to>
    <xdr:sp>
      <xdr:nvSpPr>
        <xdr:cNvPr id="8" name="Text Box 15"/>
        <xdr:cNvSpPr txBox="1">
          <a:spLocks noChangeArrowheads="1"/>
        </xdr:cNvSpPr>
      </xdr:nvSpPr>
      <xdr:spPr>
        <a:xfrm>
          <a:off x="19050" y="638175"/>
          <a:ext cx="6019800" cy="390525"/>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EXPLANATORY NOTES TO THE FINANCIAL STATEMENTS FOR THE SECOND QUARTER ENDED 30 JUNE 2008 PURSUANT TO FRS 134
 PURSUANT TO FRS 134</a:t>
          </a:r>
        </a:p>
      </xdr:txBody>
    </xdr:sp>
    <xdr:clientData/>
  </xdr:twoCellAnchor>
  <xdr:twoCellAnchor>
    <xdr:from>
      <xdr:col>1</xdr:col>
      <xdr:colOff>9525</xdr:colOff>
      <xdr:row>163</xdr:row>
      <xdr:rowOff>9525</xdr:rowOff>
    </xdr:from>
    <xdr:to>
      <xdr:col>7</xdr:col>
      <xdr:colOff>1028700</xdr:colOff>
      <xdr:row>166</xdr:row>
      <xdr:rowOff>57150</xdr:rowOff>
    </xdr:to>
    <xdr:sp>
      <xdr:nvSpPr>
        <xdr:cNvPr id="9" name="Text Box 16"/>
        <xdr:cNvSpPr txBox="1">
          <a:spLocks noChangeArrowheads="1"/>
        </xdr:cNvSpPr>
      </xdr:nvSpPr>
      <xdr:spPr>
        <a:xfrm>
          <a:off x="285750" y="26565225"/>
          <a:ext cx="5762625" cy="5334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69</xdr:row>
      <xdr:rowOff>133350</xdr:rowOff>
    </xdr:from>
    <xdr:to>
      <xdr:col>7</xdr:col>
      <xdr:colOff>1028700</xdr:colOff>
      <xdr:row>72</xdr:row>
      <xdr:rowOff>104775</xdr:rowOff>
    </xdr:to>
    <xdr:sp>
      <xdr:nvSpPr>
        <xdr:cNvPr id="10" name="Text Box 17"/>
        <xdr:cNvSpPr txBox="1">
          <a:spLocks noChangeArrowheads="1"/>
        </xdr:cNvSpPr>
      </xdr:nvSpPr>
      <xdr:spPr>
        <a:xfrm>
          <a:off x="285750" y="11410950"/>
          <a:ext cx="5762625" cy="457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issuances, cancellations, repurchases, resale and repayment of debt and equity securities for the quarter under review.</a:t>
          </a:r>
        </a:p>
      </xdr:txBody>
    </xdr:sp>
    <xdr:clientData/>
  </xdr:twoCellAnchor>
  <xdr:twoCellAnchor>
    <xdr:from>
      <xdr:col>1</xdr:col>
      <xdr:colOff>0</xdr:colOff>
      <xdr:row>172</xdr:row>
      <xdr:rowOff>0</xdr:rowOff>
    </xdr:from>
    <xdr:to>
      <xdr:col>8</xdr:col>
      <xdr:colOff>0</xdr:colOff>
      <xdr:row>172</xdr:row>
      <xdr:rowOff>0</xdr:rowOff>
    </xdr:to>
    <xdr:sp>
      <xdr:nvSpPr>
        <xdr:cNvPr id="11" name="Text Box 21"/>
        <xdr:cNvSpPr txBox="1">
          <a:spLocks noChangeArrowheads="1"/>
        </xdr:cNvSpPr>
      </xdr:nvSpPr>
      <xdr:spPr>
        <a:xfrm>
          <a:off x="276225" y="28013025"/>
          <a:ext cx="57912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resulting reserve on consolidation was transferred to the consolidated income statement during the quarter under review.</a:t>
          </a:r>
        </a:p>
      </xdr:txBody>
    </xdr:sp>
    <xdr:clientData/>
  </xdr:twoCellAnchor>
  <xdr:twoCellAnchor>
    <xdr:from>
      <xdr:col>1</xdr:col>
      <xdr:colOff>9525</xdr:colOff>
      <xdr:row>79</xdr:row>
      <xdr:rowOff>0</xdr:rowOff>
    </xdr:from>
    <xdr:to>
      <xdr:col>7</xdr:col>
      <xdr:colOff>1019175</xdr:colOff>
      <xdr:row>80</xdr:row>
      <xdr:rowOff>85725</xdr:rowOff>
    </xdr:to>
    <xdr:sp>
      <xdr:nvSpPr>
        <xdr:cNvPr id="12" name="Text Box 30"/>
        <xdr:cNvSpPr txBox="1">
          <a:spLocks noChangeArrowheads="1"/>
        </xdr:cNvSpPr>
      </xdr:nvSpPr>
      <xdr:spPr>
        <a:xfrm>
          <a:off x="285750" y="12896850"/>
          <a:ext cx="5753100" cy="247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Analysis by geographical segments:</a:t>
          </a:r>
        </a:p>
      </xdr:txBody>
    </xdr:sp>
    <xdr:clientData/>
  </xdr:twoCellAnchor>
  <xdr:oneCellAnchor>
    <xdr:from>
      <xdr:col>3</xdr:col>
      <xdr:colOff>95250</xdr:colOff>
      <xdr:row>49</xdr:row>
      <xdr:rowOff>0</xdr:rowOff>
    </xdr:from>
    <xdr:ext cx="76200" cy="200025"/>
    <xdr:sp>
      <xdr:nvSpPr>
        <xdr:cNvPr id="13" name="Text Box 43"/>
        <xdr:cNvSpPr txBox="1">
          <a:spLocks noChangeArrowheads="1"/>
        </xdr:cNvSpPr>
      </xdr:nvSpPr>
      <xdr:spPr>
        <a:xfrm>
          <a:off x="1914525" y="7972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49</xdr:row>
      <xdr:rowOff>0</xdr:rowOff>
    </xdr:from>
    <xdr:to>
      <xdr:col>8</xdr:col>
      <xdr:colOff>0</xdr:colOff>
      <xdr:row>49</xdr:row>
      <xdr:rowOff>0</xdr:rowOff>
    </xdr:to>
    <xdr:sp>
      <xdr:nvSpPr>
        <xdr:cNvPr id="14" name="Text Box 51"/>
        <xdr:cNvSpPr txBox="1">
          <a:spLocks noChangeArrowheads="1"/>
        </xdr:cNvSpPr>
      </xdr:nvSpPr>
      <xdr:spPr>
        <a:xfrm>
          <a:off x="285750" y="7972425"/>
          <a:ext cx="57816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current period's presentation of the Group's financial statements is based on the revised requirement of FRS 101, with the comparatives restated to conform with the current period's presentation.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8</xdr:col>
      <xdr:colOff>0</xdr:colOff>
      <xdr:row>49</xdr:row>
      <xdr:rowOff>0</xdr:rowOff>
    </xdr:to>
    <xdr:sp>
      <xdr:nvSpPr>
        <xdr:cNvPr id="15" name="Text Box 56"/>
        <xdr:cNvSpPr txBox="1">
          <a:spLocks noChangeArrowheads="1"/>
        </xdr:cNvSpPr>
      </xdr:nvSpPr>
      <xdr:spPr>
        <a:xfrm>
          <a:off x="285750" y="7972425"/>
          <a:ext cx="57816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this new FRS has resulted in a change in accounting policy for investment properties. Properties held for capital gain or rental purposes are reclassified from property, plant and equipment to investment properties. Investment properties are now stated at fair value, representing open-market value. Gains or losses arising from changes in the fair values of investment properties are recognised in profit or loss in the period in which they arise. Prior to 1 January 2006, investment properties were carried at cost and depreciated on a straight-line basis over its estimated useful life. In accordance with the transitional provisions of FRS 140, this change in accounting policy is applied prospectively.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8</xdr:col>
      <xdr:colOff>0</xdr:colOff>
      <xdr:row>49</xdr:row>
      <xdr:rowOff>0</xdr:rowOff>
    </xdr:to>
    <xdr:sp>
      <xdr:nvSpPr>
        <xdr:cNvPr id="16" name="Text Box 57"/>
        <xdr:cNvSpPr txBox="1">
          <a:spLocks noChangeArrowheads="1"/>
        </xdr:cNvSpPr>
      </xdr:nvSpPr>
      <xdr:spPr>
        <a:xfrm>
          <a:off x="285750" y="7972425"/>
          <a:ext cx="57816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this new FRS has resulted in a change in accounting policy for certain acquired computer software and licenses whereby computer software and licenses that are not integral part of the related hardware are treated as intangible assets. Such intangible assets are carried at cost less accumulated amortisation and any accumulated impairment losses. Amortisation is provided for on a straight-line basis over the estimated useful life of the intangible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8</xdr:col>
      <xdr:colOff>0</xdr:colOff>
      <xdr:row>49</xdr:row>
      <xdr:rowOff>0</xdr:rowOff>
    </xdr:to>
    <xdr:sp>
      <xdr:nvSpPr>
        <xdr:cNvPr id="17" name="Text Box 61"/>
        <xdr:cNvSpPr txBox="1">
          <a:spLocks noChangeArrowheads="1"/>
        </xdr:cNvSpPr>
      </xdr:nvSpPr>
      <xdr:spPr>
        <a:xfrm>
          <a:off x="285750" y="7972425"/>
          <a:ext cx="57816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the revised FRS 117 has affected the presentation of </a:t>
          </a:r>
          <a:r>
            <a:rPr lang="en-US" cap="none" sz="1000" b="0" i="0" u="none" baseline="0">
              <a:solidFill>
                <a:srgbClr val="FF0000"/>
              </a:solidFill>
              <a:latin typeface="Arial"/>
              <a:ea typeface="Arial"/>
              <a:cs typeface="Arial"/>
            </a:rPr>
            <a:t>leasehold land and prepaid lease rental</a:t>
          </a:r>
          <a:r>
            <a:rPr lang="en-US" cap="none" sz="1000" b="0" i="0" u="none" baseline="0">
              <a:solidFill>
                <a:srgbClr val="000000"/>
              </a:solidFill>
              <a:latin typeface="Arial"/>
              <a:ea typeface="Arial"/>
              <a:cs typeface="Arial"/>
            </a:rPr>
            <a:t>. These assets are now required to be presented as prepaid lease payments as a separate line item under non current assets and are amortised on a straight-line basis over the lease terms.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With the adoption of FRS 117, the reclassification of leasehold land and [re[aid lease rental has been accounted for retrospectively and a total amount of RM_________ consist of the following has been reclassified to prepaid lease payment on </a:t>
          </a:r>
          <a:r>
            <a:rPr lang="en-US" cap="none" sz="1000" b="0" i="0" u="none" baseline="0">
              <a:solidFill>
                <a:srgbClr val="FF0000"/>
              </a:solidFill>
              <a:latin typeface="Arial"/>
              <a:ea typeface="Arial"/>
              <a:cs typeface="Arial"/>
            </a:rPr>
            <a:t>1 Jan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110</xdr:row>
      <xdr:rowOff>142875</xdr:rowOff>
    </xdr:from>
    <xdr:to>
      <xdr:col>7</xdr:col>
      <xdr:colOff>1019175</xdr:colOff>
      <xdr:row>113</xdr:row>
      <xdr:rowOff>9525</xdr:rowOff>
    </xdr:to>
    <xdr:sp>
      <xdr:nvSpPr>
        <xdr:cNvPr id="18" name="Text Box 69"/>
        <xdr:cNvSpPr txBox="1">
          <a:spLocks noChangeArrowheads="1"/>
        </xdr:cNvSpPr>
      </xdr:nvSpPr>
      <xdr:spPr>
        <a:xfrm>
          <a:off x="285750" y="18087975"/>
          <a:ext cx="5753100" cy="3524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Save as disclosed in Note 23, there were no changes in the composition of the Group during the current quarter under review.</a:t>
          </a:r>
        </a:p>
      </xdr:txBody>
    </xdr:sp>
    <xdr:clientData/>
  </xdr:twoCellAnchor>
  <xdr:oneCellAnchor>
    <xdr:from>
      <xdr:col>7</xdr:col>
      <xdr:colOff>933450</xdr:colOff>
      <xdr:row>125</xdr:row>
      <xdr:rowOff>0</xdr:rowOff>
    </xdr:from>
    <xdr:ext cx="76200" cy="200025"/>
    <xdr:sp>
      <xdr:nvSpPr>
        <xdr:cNvPr id="19" name="Text Box 72"/>
        <xdr:cNvSpPr txBox="1">
          <a:spLocks noChangeArrowheads="1"/>
        </xdr:cNvSpPr>
      </xdr:nvSpPr>
      <xdr:spPr>
        <a:xfrm>
          <a:off x="5953125" y="20383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180975</xdr:colOff>
      <xdr:row>125</xdr:row>
      <xdr:rowOff>0</xdr:rowOff>
    </xdr:from>
    <xdr:ext cx="76200" cy="200025"/>
    <xdr:sp>
      <xdr:nvSpPr>
        <xdr:cNvPr id="20" name="Text Box 75"/>
        <xdr:cNvSpPr txBox="1">
          <a:spLocks noChangeArrowheads="1"/>
        </xdr:cNvSpPr>
      </xdr:nvSpPr>
      <xdr:spPr>
        <a:xfrm>
          <a:off x="6524625" y="20383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75</xdr:row>
      <xdr:rowOff>0</xdr:rowOff>
    </xdr:from>
    <xdr:to>
      <xdr:col>7</xdr:col>
      <xdr:colOff>1019175</xdr:colOff>
      <xdr:row>76</xdr:row>
      <xdr:rowOff>142875</xdr:rowOff>
    </xdr:to>
    <xdr:sp>
      <xdr:nvSpPr>
        <xdr:cNvPr id="21" name="Text Box 77"/>
        <xdr:cNvSpPr txBox="1">
          <a:spLocks noChangeArrowheads="1"/>
        </xdr:cNvSpPr>
      </xdr:nvSpPr>
      <xdr:spPr>
        <a:xfrm>
          <a:off x="285750" y="12249150"/>
          <a:ext cx="5753100" cy="304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dividends paid during the quarter under review. </a:t>
          </a:r>
        </a:p>
      </xdr:txBody>
    </xdr:sp>
    <xdr:clientData/>
  </xdr:twoCellAnchor>
  <xdr:twoCellAnchor>
    <xdr:from>
      <xdr:col>1</xdr:col>
      <xdr:colOff>9525</xdr:colOff>
      <xdr:row>20</xdr:row>
      <xdr:rowOff>133350</xdr:rowOff>
    </xdr:from>
    <xdr:to>
      <xdr:col>7</xdr:col>
      <xdr:colOff>1038225</xdr:colOff>
      <xdr:row>25</xdr:row>
      <xdr:rowOff>133350</xdr:rowOff>
    </xdr:to>
    <xdr:sp>
      <xdr:nvSpPr>
        <xdr:cNvPr id="22" name="Text Box 2"/>
        <xdr:cNvSpPr txBox="1">
          <a:spLocks noChangeArrowheads="1"/>
        </xdr:cNvSpPr>
      </xdr:nvSpPr>
      <xdr:spPr>
        <a:xfrm>
          <a:off x="285750" y="3371850"/>
          <a:ext cx="5772150" cy="8096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significant accounting policies adopted in the interim financial statements are consistent with those of the audited financial statements for the year ended 31 December 2007 except for the adoption of the following FRSs, Amendments to FRS and Interpretations effective for the financial period beginning on or after 1 July 2007:</a:t>
          </a:r>
        </a:p>
      </xdr:txBody>
    </xdr:sp>
    <xdr:clientData/>
  </xdr:twoCellAnchor>
  <xdr:twoCellAnchor>
    <xdr:from>
      <xdr:col>1</xdr:col>
      <xdr:colOff>19050</xdr:colOff>
      <xdr:row>45</xdr:row>
      <xdr:rowOff>152400</xdr:rowOff>
    </xdr:from>
    <xdr:to>
      <xdr:col>7</xdr:col>
      <xdr:colOff>1038225</xdr:colOff>
      <xdr:row>49</xdr:row>
      <xdr:rowOff>0</xdr:rowOff>
    </xdr:to>
    <xdr:sp>
      <xdr:nvSpPr>
        <xdr:cNvPr id="23" name="Text Box 2"/>
        <xdr:cNvSpPr txBox="1">
          <a:spLocks noChangeArrowheads="1"/>
        </xdr:cNvSpPr>
      </xdr:nvSpPr>
      <xdr:spPr>
        <a:xfrm>
          <a:off x="295275" y="7477125"/>
          <a:ext cx="5762625" cy="4953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the abovementioned FRSs, Amendments to FRS and Interpretations does not have significant financial impact to the Group.</a:t>
          </a:r>
        </a:p>
      </xdr:txBody>
    </xdr:sp>
    <xdr:clientData/>
  </xdr:twoCellAnchor>
  <xdr:twoCellAnchor>
    <xdr:from>
      <xdr:col>1</xdr:col>
      <xdr:colOff>9525</xdr:colOff>
      <xdr:row>116</xdr:row>
      <xdr:rowOff>0</xdr:rowOff>
    </xdr:from>
    <xdr:to>
      <xdr:col>7</xdr:col>
      <xdr:colOff>1019175</xdr:colOff>
      <xdr:row>118</xdr:row>
      <xdr:rowOff>133350</xdr:rowOff>
    </xdr:to>
    <xdr:sp>
      <xdr:nvSpPr>
        <xdr:cNvPr id="24" name="Text Box 69"/>
        <xdr:cNvSpPr txBox="1">
          <a:spLocks noChangeArrowheads="1"/>
        </xdr:cNvSpPr>
      </xdr:nvSpPr>
      <xdr:spPr>
        <a:xfrm>
          <a:off x="285750" y="18916650"/>
          <a:ext cx="5753100" cy="457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contingent liabilities and contingent assets since the last balance sheet as at 31 December 2007 except for the following:</a:t>
          </a:r>
        </a:p>
      </xdr:txBody>
    </xdr:sp>
    <xdr:clientData/>
  </xdr:twoCellAnchor>
  <xdr:twoCellAnchor>
    <xdr:from>
      <xdr:col>1</xdr:col>
      <xdr:colOff>9525</xdr:colOff>
      <xdr:row>107</xdr:row>
      <xdr:rowOff>0</xdr:rowOff>
    </xdr:from>
    <xdr:to>
      <xdr:col>7</xdr:col>
      <xdr:colOff>1028700</xdr:colOff>
      <xdr:row>108</xdr:row>
      <xdr:rowOff>85725</xdr:rowOff>
    </xdr:to>
    <xdr:sp>
      <xdr:nvSpPr>
        <xdr:cNvPr id="25" name="Text Box 10"/>
        <xdr:cNvSpPr txBox="1">
          <a:spLocks noChangeArrowheads="1"/>
        </xdr:cNvSpPr>
      </xdr:nvSpPr>
      <xdr:spPr>
        <a:xfrm>
          <a:off x="285750" y="17449800"/>
          <a:ext cx="5762625" cy="247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material events subsequent to the end of the current quarter.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7</xdr:col>
      <xdr:colOff>1000125</xdr:colOff>
      <xdr:row>5</xdr:row>
      <xdr:rowOff>66675</xdr:rowOff>
    </xdr:to>
    <xdr:sp>
      <xdr:nvSpPr>
        <xdr:cNvPr id="1" name="Text Box 1"/>
        <xdr:cNvSpPr txBox="1">
          <a:spLocks noChangeArrowheads="1"/>
        </xdr:cNvSpPr>
      </xdr:nvSpPr>
      <xdr:spPr>
        <a:xfrm>
          <a:off x="0" y="495300"/>
          <a:ext cx="6200775" cy="38100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ADDITIONAL INFORMATION PURSUANT TO THE LISTING REQUIREMENTS OF BURSA MALAYSIA SECURITIES BERHAD </a:t>
          </a:r>
        </a:p>
      </xdr:txBody>
    </xdr:sp>
    <xdr:clientData/>
  </xdr:twoCellAnchor>
  <xdr:twoCellAnchor>
    <xdr:from>
      <xdr:col>1</xdr:col>
      <xdr:colOff>9525</xdr:colOff>
      <xdr:row>7</xdr:row>
      <xdr:rowOff>152400</xdr:rowOff>
    </xdr:from>
    <xdr:to>
      <xdr:col>7</xdr:col>
      <xdr:colOff>990600</xdr:colOff>
      <xdr:row>17</xdr:row>
      <xdr:rowOff>66675</xdr:rowOff>
    </xdr:to>
    <xdr:sp>
      <xdr:nvSpPr>
        <xdr:cNvPr id="2" name="Text Box 2"/>
        <xdr:cNvSpPr txBox="1">
          <a:spLocks noChangeArrowheads="1"/>
        </xdr:cNvSpPr>
      </xdr:nvSpPr>
      <xdr:spPr>
        <a:xfrm>
          <a:off x="228600" y="1285875"/>
          <a:ext cx="5962650" cy="15335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recorded a revenue of RM16.62 million for the current quarter under review, which is RM5.63 million or 51% higher than the corresponding quarter of RM10.99 million for the previous financial year. The increase is mainly attributed to higher revenue from the provision of ICT support services for healthcare sector.
The loss before taxation for the current quarter under review is reported at RM0.99 million compared to profit before tax of RM0.33 million for the corresponding quarter of previous year. This is mainly due to lower gross profit margin as well as higher overhead costs recorded in the current quarter compared to the corresponding quarter in the previous year.</a:t>
          </a:r>
        </a:p>
      </xdr:txBody>
    </xdr:sp>
    <xdr:clientData/>
  </xdr:twoCellAnchor>
  <xdr:twoCellAnchor>
    <xdr:from>
      <xdr:col>1</xdr:col>
      <xdr:colOff>9525</xdr:colOff>
      <xdr:row>54</xdr:row>
      <xdr:rowOff>0</xdr:rowOff>
    </xdr:from>
    <xdr:to>
      <xdr:col>7</xdr:col>
      <xdr:colOff>971550</xdr:colOff>
      <xdr:row>55</xdr:row>
      <xdr:rowOff>85725</xdr:rowOff>
    </xdr:to>
    <xdr:sp>
      <xdr:nvSpPr>
        <xdr:cNvPr id="3" name="Text Box 7"/>
        <xdr:cNvSpPr txBox="1">
          <a:spLocks noChangeArrowheads="1"/>
        </xdr:cNvSpPr>
      </xdr:nvSpPr>
      <xdr:spPr>
        <a:xfrm>
          <a:off x="228600" y="8839200"/>
          <a:ext cx="5943600" cy="247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sale of unquoted investments and properties for the current quarter under review.</a:t>
          </a:r>
        </a:p>
      </xdr:txBody>
    </xdr:sp>
    <xdr:clientData/>
  </xdr:twoCellAnchor>
  <xdr:twoCellAnchor>
    <xdr:from>
      <xdr:col>1</xdr:col>
      <xdr:colOff>0</xdr:colOff>
      <xdr:row>144</xdr:row>
      <xdr:rowOff>0</xdr:rowOff>
    </xdr:from>
    <xdr:to>
      <xdr:col>7</xdr:col>
      <xdr:colOff>1000125</xdr:colOff>
      <xdr:row>146</xdr:row>
      <xdr:rowOff>66675</xdr:rowOff>
    </xdr:to>
    <xdr:sp>
      <xdr:nvSpPr>
        <xdr:cNvPr id="4" name="Text Box 10"/>
        <xdr:cNvSpPr txBox="1">
          <a:spLocks noChangeArrowheads="1"/>
        </xdr:cNvSpPr>
      </xdr:nvSpPr>
      <xdr:spPr>
        <a:xfrm>
          <a:off x="219075" y="23431500"/>
          <a:ext cx="5981700"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had not entered into any contracts involving off balance sheet financial instruments as at the date of this announcement.
</a:t>
          </a:r>
        </a:p>
      </xdr:txBody>
    </xdr:sp>
    <xdr:clientData/>
  </xdr:twoCellAnchor>
  <xdr:twoCellAnchor>
    <xdr:from>
      <xdr:col>1</xdr:col>
      <xdr:colOff>9525</xdr:colOff>
      <xdr:row>225</xdr:row>
      <xdr:rowOff>0</xdr:rowOff>
    </xdr:from>
    <xdr:to>
      <xdr:col>7</xdr:col>
      <xdr:colOff>990600</xdr:colOff>
      <xdr:row>228</xdr:row>
      <xdr:rowOff>66675</xdr:rowOff>
    </xdr:to>
    <xdr:sp>
      <xdr:nvSpPr>
        <xdr:cNvPr id="5" name="Text Box 13"/>
        <xdr:cNvSpPr txBox="1">
          <a:spLocks noChangeArrowheads="1"/>
        </xdr:cNvSpPr>
      </xdr:nvSpPr>
      <xdr:spPr>
        <a:xfrm>
          <a:off x="228600" y="36595050"/>
          <a:ext cx="5962650"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were authorised for issue by the Board of Directors in accordance with a resolution of the directors on 28 August 2008.</a:t>
          </a:r>
        </a:p>
      </xdr:txBody>
    </xdr:sp>
    <xdr:clientData/>
  </xdr:twoCellAnchor>
  <xdr:twoCellAnchor>
    <xdr:from>
      <xdr:col>1</xdr:col>
      <xdr:colOff>9525</xdr:colOff>
      <xdr:row>39</xdr:row>
      <xdr:rowOff>152400</xdr:rowOff>
    </xdr:from>
    <xdr:to>
      <xdr:col>7</xdr:col>
      <xdr:colOff>990600</xdr:colOff>
      <xdr:row>41</xdr:row>
      <xdr:rowOff>85725</xdr:rowOff>
    </xdr:to>
    <xdr:sp>
      <xdr:nvSpPr>
        <xdr:cNvPr id="6" name="Text Box 16"/>
        <xdr:cNvSpPr txBox="1">
          <a:spLocks noChangeArrowheads="1"/>
        </xdr:cNvSpPr>
      </xdr:nvSpPr>
      <xdr:spPr>
        <a:xfrm>
          <a:off x="228600" y="6553200"/>
          <a:ext cx="5962650" cy="2571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 applicable as no profit forecast was published by the Group. </a:t>
          </a:r>
        </a:p>
      </xdr:txBody>
    </xdr:sp>
    <xdr:clientData/>
  </xdr:twoCellAnchor>
  <xdr:twoCellAnchor>
    <xdr:from>
      <xdr:col>1</xdr:col>
      <xdr:colOff>0</xdr:colOff>
      <xdr:row>73</xdr:row>
      <xdr:rowOff>0</xdr:rowOff>
    </xdr:from>
    <xdr:to>
      <xdr:col>8</xdr:col>
      <xdr:colOff>0</xdr:colOff>
      <xdr:row>73</xdr:row>
      <xdr:rowOff>0</xdr:rowOff>
    </xdr:to>
    <xdr:sp>
      <xdr:nvSpPr>
        <xdr:cNvPr id="7" name="Text Box 18"/>
        <xdr:cNvSpPr txBox="1">
          <a:spLocks noChangeArrowheads="1"/>
        </xdr:cNvSpPr>
      </xdr:nvSpPr>
      <xdr:spPr>
        <a:xfrm>
          <a:off x="219075" y="11925300"/>
          <a:ext cx="59912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Incorporation of a foreign subsidiary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31 January 2005, the Company announced the incorporation of a wholly owned foreign subsidiary, Metronic Microsystem (Beijing) Company Limited on 15 January 2005 in the People's Republic of China (PRC) with a total registered capital of USD1,250,000 via a subscription of 1,250,000 shares of USD1.00 each. Approval from Bank Negara Malaysia under ECM 9 was obtained on 21 February 2005.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at the date of this report, the Company has yet to remit fund to the PRC for the aforesaid investment. </a:t>
          </a:r>
        </a:p>
      </xdr:txBody>
    </xdr:sp>
    <xdr:clientData/>
  </xdr:twoCellAnchor>
  <xdr:twoCellAnchor>
    <xdr:from>
      <xdr:col>1</xdr:col>
      <xdr:colOff>9525</xdr:colOff>
      <xdr:row>147</xdr:row>
      <xdr:rowOff>0</xdr:rowOff>
    </xdr:from>
    <xdr:to>
      <xdr:col>8</xdr:col>
      <xdr:colOff>0</xdr:colOff>
      <xdr:row>147</xdr:row>
      <xdr:rowOff>0</xdr:rowOff>
    </xdr:to>
    <xdr:sp>
      <xdr:nvSpPr>
        <xdr:cNvPr id="8" name="Text Box 19"/>
        <xdr:cNvSpPr txBox="1">
          <a:spLocks noChangeArrowheads="1"/>
        </xdr:cNvSpPr>
      </xdr:nvSpPr>
      <xdr:spPr>
        <a:xfrm>
          <a:off x="228600" y="23917275"/>
          <a:ext cx="59817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are minimal credit and market risks posed by the above off balance sheet financial instrument as the forward foreign exchange contract was entered into with a reputable financial institution.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uses forward foreign exchange contracts to hedge its exposures to fluctuations in foreign exchange rates with respect to its committed purchases denominated in foreign currencies. The forward foreign exchange contracts are not recognised in the financial statement on inception. The hedged purchases transactions are recorded in the books at the contracted rates. Other exchange gains or losses arising from the contracts are recognised in the income statement upon maturity.</a:t>
          </a:r>
        </a:p>
      </xdr:txBody>
    </xdr:sp>
    <xdr:clientData/>
  </xdr:twoCellAnchor>
  <xdr:twoCellAnchor>
    <xdr:from>
      <xdr:col>1</xdr:col>
      <xdr:colOff>19050</xdr:colOff>
      <xdr:row>209</xdr:row>
      <xdr:rowOff>9525</xdr:rowOff>
    </xdr:from>
    <xdr:to>
      <xdr:col>7</xdr:col>
      <xdr:colOff>981075</xdr:colOff>
      <xdr:row>210</xdr:row>
      <xdr:rowOff>95250</xdr:rowOff>
    </xdr:to>
    <xdr:sp>
      <xdr:nvSpPr>
        <xdr:cNvPr id="9" name="Text Box 31"/>
        <xdr:cNvSpPr txBox="1">
          <a:spLocks noChangeArrowheads="1"/>
        </xdr:cNvSpPr>
      </xdr:nvSpPr>
      <xdr:spPr>
        <a:xfrm>
          <a:off x="238125" y="34004250"/>
          <a:ext cx="5943600" cy="247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 dividends have been declared or recommended in respect of the quarter under review.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28575</xdr:colOff>
      <xdr:row>209</xdr:row>
      <xdr:rowOff>0</xdr:rowOff>
    </xdr:from>
    <xdr:to>
      <xdr:col>8</xdr:col>
      <xdr:colOff>0</xdr:colOff>
      <xdr:row>209</xdr:row>
      <xdr:rowOff>0</xdr:rowOff>
    </xdr:to>
    <xdr:sp>
      <xdr:nvSpPr>
        <xdr:cNvPr id="10" name="Text Box 32"/>
        <xdr:cNvSpPr txBox="1">
          <a:spLocks noChangeArrowheads="1"/>
        </xdr:cNvSpPr>
      </xdr:nvSpPr>
      <xdr:spPr>
        <a:xfrm>
          <a:off x="495300" y="33994725"/>
          <a:ext cx="57150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whose names appeared in the Record of Depositors at the close of business on 30 June 2005.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149</xdr:row>
      <xdr:rowOff>0</xdr:rowOff>
    </xdr:from>
    <xdr:to>
      <xdr:col>7</xdr:col>
      <xdr:colOff>990600</xdr:colOff>
      <xdr:row>151</xdr:row>
      <xdr:rowOff>66675</xdr:rowOff>
    </xdr:to>
    <xdr:sp>
      <xdr:nvSpPr>
        <xdr:cNvPr id="11" name="Text Box 33"/>
        <xdr:cNvSpPr txBox="1">
          <a:spLocks noChangeArrowheads="1"/>
        </xdr:cNvSpPr>
      </xdr:nvSpPr>
      <xdr:spPr>
        <a:xfrm>
          <a:off x="228600" y="24241125"/>
          <a:ext cx="5962650"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material litigation, including the status of pending material litigation since the last annual balance sheet date of 31 December 2007, except as disclosed below:
</a:t>
          </a:r>
        </a:p>
      </xdr:txBody>
    </xdr:sp>
    <xdr:clientData/>
  </xdr:twoCellAnchor>
  <xdr:twoCellAnchor>
    <xdr:from>
      <xdr:col>1</xdr:col>
      <xdr:colOff>9525</xdr:colOff>
      <xdr:row>70</xdr:row>
      <xdr:rowOff>0</xdr:rowOff>
    </xdr:from>
    <xdr:to>
      <xdr:col>7</xdr:col>
      <xdr:colOff>990600</xdr:colOff>
      <xdr:row>72</xdr:row>
      <xdr:rowOff>123825</xdr:rowOff>
    </xdr:to>
    <xdr:sp>
      <xdr:nvSpPr>
        <xdr:cNvPr id="12" name="Text Box 43"/>
        <xdr:cNvSpPr txBox="1">
          <a:spLocks noChangeArrowheads="1"/>
        </xdr:cNvSpPr>
      </xdr:nvSpPr>
      <xdr:spPr>
        <a:xfrm>
          <a:off x="228600" y="11439525"/>
          <a:ext cx="5962650" cy="447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following are the corporate proposals announced but not completed as at the date of this announcement: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28</xdr:row>
      <xdr:rowOff>0</xdr:rowOff>
    </xdr:from>
    <xdr:to>
      <xdr:col>7</xdr:col>
      <xdr:colOff>990600</xdr:colOff>
      <xdr:row>32</xdr:row>
      <xdr:rowOff>0</xdr:rowOff>
    </xdr:to>
    <xdr:sp>
      <xdr:nvSpPr>
        <xdr:cNvPr id="13" name="Text Box 47"/>
        <xdr:cNvSpPr txBox="1">
          <a:spLocks noChangeArrowheads="1"/>
        </xdr:cNvSpPr>
      </xdr:nvSpPr>
      <xdr:spPr>
        <a:xfrm>
          <a:off x="228600" y="4562475"/>
          <a:ext cx="5962650" cy="6667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loss before tax for the current quarter ended 30 June 2008 of RM0.99 million represents a decrease of RM1.07 million or 52% compared to the loss before tax of RM2.06 million in the preceding quarter ended 31 March 2008 due to an increase in revenue and higher profit contribution from associates.
</a:t>
          </a:r>
        </a:p>
      </xdr:txBody>
    </xdr:sp>
    <xdr:clientData/>
  </xdr:twoCellAnchor>
  <xdr:twoCellAnchor>
    <xdr:from>
      <xdr:col>1</xdr:col>
      <xdr:colOff>19050</xdr:colOff>
      <xdr:row>33</xdr:row>
      <xdr:rowOff>142875</xdr:rowOff>
    </xdr:from>
    <xdr:to>
      <xdr:col>7</xdr:col>
      <xdr:colOff>981075</xdr:colOff>
      <xdr:row>38</xdr:row>
      <xdr:rowOff>0</xdr:rowOff>
    </xdr:to>
    <xdr:sp>
      <xdr:nvSpPr>
        <xdr:cNvPr id="14" name="Text Box 48"/>
        <xdr:cNvSpPr txBox="1">
          <a:spLocks noChangeArrowheads="1"/>
        </xdr:cNvSpPr>
      </xdr:nvSpPr>
      <xdr:spPr>
        <a:xfrm>
          <a:off x="238125" y="5534025"/>
          <a:ext cx="5943600" cy="704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 view of the order book and the potential projects the Group is currently pursuing, the Directors are of the opinion that the Group's performance should be able to improve for the remaining quarters of the financial year ending 31 December 2008.
</a:t>
          </a:r>
        </a:p>
      </xdr:txBody>
    </xdr:sp>
    <xdr:clientData/>
  </xdr:twoCellAnchor>
  <xdr:twoCellAnchor>
    <xdr:from>
      <xdr:col>2</xdr:col>
      <xdr:colOff>9525</xdr:colOff>
      <xdr:row>75</xdr:row>
      <xdr:rowOff>0</xdr:rowOff>
    </xdr:from>
    <xdr:to>
      <xdr:col>7</xdr:col>
      <xdr:colOff>1000125</xdr:colOff>
      <xdr:row>86</xdr:row>
      <xdr:rowOff>95250</xdr:rowOff>
    </xdr:to>
    <xdr:sp>
      <xdr:nvSpPr>
        <xdr:cNvPr id="15" name="Text Box 51"/>
        <xdr:cNvSpPr txBox="1">
          <a:spLocks noChangeArrowheads="1"/>
        </xdr:cNvSpPr>
      </xdr:nvSpPr>
      <xdr:spPr>
        <a:xfrm>
          <a:off x="476250" y="12249150"/>
          <a:ext cx="5724525" cy="18764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14 June 2006, MGB announced that the Company had on 11 June 2006 entered into a deed of partnership with Tariq Mohammed Saeed Abdulla Al Jassmi, a UAE national ("Tariq") and Khalid Abdul Karim Faris, a Jordanian national ("Khalid") (collectively known as the Parties) for the purpose of carrying out the business of intelligent building management system, integrated security management, e-project management of mechanical and electrical services and other related activities in the entire Middle-East and North Africa region.  The partners intend to incorporate a company with limited liability in the Emirate of Dubai under the proposed name of "Metronic Global Berhad LLC" ("the JVC") subject to the approvals of the relevant authorities. The shareholdings of the respective partners in the JVC shall be as follows: MGB (50%), Tariq (25%) and Khalid (25%).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has been no changes in the status of the JVC since the last announcement.</a:t>
          </a:r>
        </a:p>
      </xdr:txBody>
    </xdr:sp>
    <xdr:clientData/>
  </xdr:twoCellAnchor>
  <xdr:twoCellAnchor>
    <xdr:from>
      <xdr:col>1</xdr:col>
      <xdr:colOff>9525</xdr:colOff>
      <xdr:row>132</xdr:row>
      <xdr:rowOff>152400</xdr:rowOff>
    </xdr:from>
    <xdr:to>
      <xdr:col>7</xdr:col>
      <xdr:colOff>990600</xdr:colOff>
      <xdr:row>134</xdr:row>
      <xdr:rowOff>123825</xdr:rowOff>
    </xdr:to>
    <xdr:sp>
      <xdr:nvSpPr>
        <xdr:cNvPr id="16" name="Text Box 64"/>
        <xdr:cNvSpPr txBox="1">
          <a:spLocks noChangeArrowheads="1"/>
        </xdr:cNvSpPr>
      </xdr:nvSpPr>
      <xdr:spPr>
        <a:xfrm>
          <a:off x="228600" y="21631275"/>
          <a:ext cx="5962650" cy="295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total borrowings, all of which were secured, as at 30 June 2008 were as follows:-
</a:t>
          </a:r>
        </a:p>
      </xdr:txBody>
    </xdr:sp>
    <xdr:clientData/>
  </xdr:twoCellAnchor>
  <xdr:twoCellAnchor>
    <xdr:from>
      <xdr:col>2</xdr:col>
      <xdr:colOff>19050</xdr:colOff>
      <xdr:row>207</xdr:row>
      <xdr:rowOff>0</xdr:rowOff>
    </xdr:from>
    <xdr:to>
      <xdr:col>8</xdr:col>
      <xdr:colOff>0</xdr:colOff>
      <xdr:row>207</xdr:row>
      <xdr:rowOff>0</xdr:rowOff>
    </xdr:to>
    <xdr:sp>
      <xdr:nvSpPr>
        <xdr:cNvPr id="17" name="Text Box 65"/>
        <xdr:cNvSpPr txBox="1">
          <a:spLocks noChangeArrowheads="1"/>
        </xdr:cNvSpPr>
      </xdr:nvSpPr>
      <xdr:spPr>
        <a:xfrm>
          <a:off x="485775" y="33670875"/>
          <a:ext cx="5724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has been filed with the Ipoh High Court and the hearing is fixed on 14 March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the Negligence Claim, (or if the Defence of Limitation is unsuccessful on the Dependency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the MESB and UTP, that are alleged to be negligent, this may be a difficult task for the Plaintiffs as the Plaintiffs do not have personal knowledge of the incident of the material time and had to depend extensively on other witnesses’ testimonies to prove the Plaintiffs’ claim. In addition, MESB has been able to locate the relevant witnesses with personal knowledge in respect of the case to show that no negligence were involved on MESB’s side. In the opinion of MESB’s solicitors, MESB should have a good arguable case to go to court.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247650</xdr:colOff>
      <xdr:row>101</xdr:row>
      <xdr:rowOff>0</xdr:rowOff>
    </xdr:from>
    <xdr:to>
      <xdr:col>7</xdr:col>
      <xdr:colOff>990600</xdr:colOff>
      <xdr:row>101</xdr:row>
      <xdr:rowOff>0</xdr:rowOff>
    </xdr:to>
    <xdr:sp>
      <xdr:nvSpPr>
        <xdr:cNvPr id="18" name="Text Box 67"/>
        <xdr:cNvSpPr txBox="1">
          <a:spLocks noChangeArrowheads="1"/>
        </xdr:cNvSpPr>
      </xdr:nvSpPr>
      <xdr:spPr>
        <a:xfrm>
          <a:off x="714375" y="16459200"/>
          <a:ext cx="547687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19050</xdr:colOff>
      <xdr:row>207</xdr:row>
      <xdr:rowOff>0</xdr:rowOff>
    </xdr:from>
    <xdr:to>
      <xdr:col>8</xdr:col>
      <xdr:colOff>0</xdr:colOff>
      <xdr:row>207</xdr:row>
      <xdr:rowOff>0</xdr:rowOff>
    </xdr:to>
    <xdr:sp>
      <xdr:nvSpPr>
        <xdr:cNvPr id="19" name="Text Box 71"/>
        <xdr:cNvSpPr txBox="1">
          <a:spLocks noChangeArrowheads="1"/>
        </xdr:cNvSpPr>
      </xdr:nvSpPr>
      <xdr:spPr>
        <a:xfrm>
          <a:off x="485775" y="33670875"/>
          <a:ext cx="5724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RM1,751,617.27 from MGB pursuant to a Software Development Agreement dated 9 May 2005 ("the Agreement") for the development and provision of a software for the National Product Code System, the Sale Force System and the Project Management Tool System in China.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Company's solicitors had on 16 January 2007 filed a Conditional Appearance challenging the action as not within the Jurisdiction of the High Court of Malaya but any remedy sought by CWorks should be referred to Arbitration under Malaysian Laws. The Company had confirmed the non-fulfillment of the Agreement by CWorks via a letter dated 5 December 2006 demanding the fulfilment of CWorks' contractual obligation. However, the letter remained unanswered. The hearing is fixed on 28 March 2007. The Company's solicitors are of the opinion that CWorks' claims are premature in nature and in breach of its own actual obligations. Therefore, the prospect of defending the suit is good.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25</xdr:row>
      <xdr:rowOff>0</xdr:rowOff>
    </xdr:from>
    <xdr:to>
      <xdr:col>7</xdr:col>
      <xdr:colOff>990600</xdr:colOff>
      <xdr:row>27</xdr:row>
      <xdr:rowOff>123825</xdr:rowOff>
    </xdr:to>
    <xdr:sp>
      <xdr:nvSpPr>
        <xdr:cNvPr id="20" name="Text Box 80"/>
        <xdr:cNvSpPr txBox="1">
          <a:spLocks noChangeArrowheads="1"/>
        </xdr:cNvSpPr>
      </xdr:nvSpPr>
      <xdr:spPr>
        <a:xfrm>
          <a:off x="228600" y="4048125"/>
          <a:ext cx="5962650" cy="466725"/>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Material changes in profit before taxation for the current quarter as compared with the preceding quarter</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131</xdr:row>
      <xdr:rowOff>0</xdr:rowOff>
    </xdr:from>
    <xdr:to>
      <xdr:col>8</xdr:col>
      <xdr:colOff>0</xdr:colOff>
      <xdr:row>131</xdr:row>
      <xdr:rowOff>0</xdr:rowOff>
    </xdr:to>
    <xdr:sp>
      <xdr:nvSpPr>
        <xdr:cNvPr id="21" name="Text Box 88"/>
        <xdr:cNvSpPr txBox="1">
          <a:spLocks noChangeArrowheads="1"/>
        </xdr:cNvSpPr>
      </xdr:nvSpPr>
      <xdr:spPr>
        <a:xfrm>
          <a:off x="466725" y="21316950"/>
          <a:ext cx="5743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11 May 2007, HWANGDBS announced that on 10 May 2007, MGB had entered into a Supplemental Call Option Agreement with Zonemax to vary the Call Option Agreement entered into between MGB and Zonemax dated 14 August 2006 ("Proposed Variation to Call Option"). On even date, HWANGDBS also announced that MGB proposes to vary the conditionality of the Proposals ("Proposed Variation to Conditionality"). The details of Proposed Variation to Call Option and Proposed Variation to Conditionality are stated in the said annoucement.</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application was submitted to the Securities Commission on 14 May 2007 in respect of the Proposed Variation to Call Option and Proposed Variation to Conditionality.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xdr:from>
      <xdr:col>2</xdr:col>
      <xdr:colOff>247650</xdr:colOff>
      <xdr:row>131</xdr:row>
      <xdr:rowOff>0</xdr:rowOff>
    </xdr:from>
    <xdr:to>
      <xdr:col>8</xdr:col>
      <xdr:colOff>0</xdr:colOff>
      <xdr:row>131</xdr:row>
      <xdr:rowOff>0</xdr:rowOff>
    </xdr:to>
    <xdr:sp>
      <xdr:nvSpPr>
        <xdr:cNvPr id="22" name="Text Box 91"/>
        <xdr:cNvSpPr txBox="1">
          <a:spLocks noChangeArrowheads="1"/>
        </xdr:cNvSpPr>
      </xdr:nvSpPr>
      <xdr:spPr>
        <a:xfrm>
          <a:off x="714375" y="21316950"/>
          <a:ext cx="54959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9525</xdr:colOff>
      <xdr:row>106</xdr:row>
      <xdr:rowOff>133350</xdr:rowOff>
    </xdr:from>
    <xdr:to>
      <xdr:col>7</xdr:col>
      <xdr:colOff>1000125</xdr:colOff>
      <xdr:row>110</xdr:row>
      <xdr:rowOff>95250</xdr:rowOff>
    </xdr:to>
    <xdr:sp>
      <xdr:nvSpPr>
        <xdr:cNvPr id="23" name="Text Box 52"/>
        <xdr:cNvSpPr txBox="1">
          <a:spLocks noChangeArrowheads="1"/>
        </xdr:cNvSpPr>
      </xdr:nvSpPr>
      <xdr:spPr>
        <a:xfrm>
          <a:off x="476250" y="17402175"/>
          <a:ext cx="5724525" cy="60960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30 January 2008, MGB announced that the Company had on even date entered into a Shares Sale Agreement ("SSA) with Goldis Berhad ("Goldis") for the acquisition of the following shares ("Proposed Acquisition"):-
</a:t>
          </a:r>
        </a:p>
      </xdr:txBody>
    </xdr:sp>
    <xdr:clientData/>
  </xdr:twoCellAnchor>
  <xdr:twoCellAnchor>
    <xdr:from>
      <xdr:col>2</xdr:col>
      <xdr:colOff>9525</xdr:colOff>
      <xdr:row>152</xdr:row>
      <xdr:rowOff>0</xdr:rowOff>
    </xdr:from>
    <xdr:to>
      <xdr:col>7</xdr:col>
      <xdr:colOff>990600</xdr:colOff>
      <xdr:row>159</xdr:row>
      <xdr:rowOff>9525</xdr:rowOff>
    </xdr:to>
    <xdr:sp>
      <xdr:nvSpPr>
        <xdr:cNvPr id="24" name="Text Box 53"/>
        <xdr:cNvSpPr txBox="1">
          <a:spLocks noChangeArrowheads="1"/>
        </xdr:cNvSpPr>
      </xdr:nvSpPr>
      <xdr:spPr>
        <a:xfrm>
          <a:off x="476250" y="24726900"/>
          <a:ext cx="5715000" cy="1143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Metronic Engineering Sdn Bhd ("MESB") had on 26 September 2003 made a claim against United Engineers (Malaysia) Bhd ("UEM") for RM939,365 being the non-settlement of the third payment for the provision of BAS Control System for Telekom Malaysia Berhad Headquarters Project pursuant to an agreement between MESB and UEM dated 2 May 2002. The Court has fixed 4 and 5 November 2008 as the full hearing date for the suit. MESB’s solicitors are of the opinion that MESB has a good chance of succeeding in its claim.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89</xdr:row>
      <xdr:rowOff>0</xdr:rowOff>
    </xdr:from>
    <xdr:to>
      <xdr:col>7</xdr:col>
      <xdr:colOff>1000125</xdr:colOff>
      <xdr:row>99</xdr:row>
      <xdr:rowOff>0</xdr:rowOff>
    </xdr:to>
    <xdr:sp>
      <xdr:nvSpPr>
        <xdr:cNvPr id="25" name="Text Box 45"/>
        <xdr:cNvSpPr txBox="1">
          <a:spLocks noChangeArrowheads="1"/>
        </xdr:cNvSpPr>
      </xdr:nvSpPr>
      <xdr:spPr>
        <a:xfrm>
          <a:off x="485775" y="14516100"/>
          <a:ext cx="5715000" cy="16192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MGB had on 15 August 2007 submitted an application to the Securities Commission ("SC") to seek a waiver in respect of the placement of second (2nd) tranche of 7,500,000 ordinary shares of RM0.10 each to be issued pursuant to the Private Placement, which forms part of the Company's Corporate Proposals announced on 14 August 2006, to bumiputra placee(s) ("Placement Shares") as the identified bumiputra placee has informed the Company that he does not wish to subscribe for the Placement Shares. However, the SC had, vide its letter dated 14 September 2007, informed MGB that it is not able to consider the Company's application for a waiver from having to place out the Placement Shares to  bumiputra placees. The SC has granted an extension of time of one year until 17 August 2008 for MGB to comply with the bumiputera equity condition.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98</xdr:row>
      <xdr:rowOff>152400</xdr:rowOff>
    </xdr:from>
    <xdr:to>
      <xdr:col>7</xdr:col>
      <xdr:colOff>990600</xdr:colOff>
      <xdr:row>103</xdr:row>
      <xdr:rowOff>0</xdr:rowOff>
    </xdr:to>
    <xdr:sp>
      <xdr:nvSpPr>
        <xdr:cNvPr id="26" name="Text Box 45"/>
        <xdr:cNvSpPr txBox="1">
          <a:spLocks noChangeArrowheads="1"/>
        </xdr:cNvSpPr>
      </xdr:nvSpPr>
      <xdr:spPr>
        <a:xfrm>
          <a:off x="485775" y="16125825"/>
          <a:ext cx="5705475" cy="6572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14 August 2008, MGB had, via its advisor, HwangDBS Investment Bank Berhad ("HwangDBS") submitted an application to the SC for an extension of time of another one (1) year until 17 August 2009 to comply with the Bumiputera equity condition. The application is pending the SC's approval.
</a:t>
          </a:r>
        </a:p>
      </xdr:txBody>
    </xdr:sp>
    <xdr:clientData/>
  </xdr:twoCellAnchor>
  <xdr:twoCellAnchor>
    <xdr:from>
      <xdr:col>2</xdr:col>
      <xdr:colOff>152400</xdr:colOff>
      <xdr:row>111</xdr:row>
      <xdr:rowOff>9525</xdr:rowOff>
    </xdr:from>
    <xdr:to>
      <xdr:col>7</xdr:col>
      <xdr:colOff>990600</xdr:colOff>
      <xdr:row>119</xdr:row>
      <xdr:rowOff>0</xdr:rowOff>
    </xdr:to>
    <xdr:sp>
      <xdr:nvSpPr>
        <xdr:cNvPr id="27" name="Text Box 60"/>
        <xdr:cNvSpPr txBox="1">
          <a:spLocks noChangeArrowheads="1"/>
        </xdr:cNvSpPr>
      </xdr:nvSpPr>
      <xdr:spPr>
        <a:xfrm>
          <a:off x="619125" y="18087975"/>
          <a:ext cx="5572125" cy="1285875"/>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750,000 ordinary shares of RM1.00 each in IPanel Malaysia Sdn Bhd ("IPM") representing 75% equity interest in IPM for a cash consideration of Ringgit Malaysia ("RM") 1,055,103;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136,500 ordinary shares of S$1.00 each in IPanel Pte Ltd ("IPS") representing 30% equity interest in IPS for a cash consideration of RM10,197; 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60,000 preference shares of S$1.00 each in IPS for a cash consideration of RM134,700 from Goldis.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119</xdr:row>
      <xdr:rowOff>9525</xdr:rowOff>
    </xdr:from>
    <xdr:to>
      <xdr:col>7</xdr:col>
      <xdr:colOff>1000125</xdr:colOff>
      <xdr:row>125</xdr:row>
      <xdr:rowOff>133350</xdr:rowOff>
    </xdr:to>
    <xdr:sp>
      <xdr:nvSpPr>
        <xdr:cNvPr id="28" name="Text Box 61"/>
        <xdr:cNvSpPr txBox="1">
          <a:spLocks noChangeArrowheads="1"/>
        </xdr:cNvSpPr>
      </xdr:nvSpPr>
      <xdr:spPr>
        <a:xfrm>
          <a:off x="476250" y="19383375"/>
          <a:ext cx="5724525" cy="1095375"/>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total cash consideration for the Proposed Acquisition amounted to RM1,200,000.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principal activity of IPM is research, development, manufacturing, sale and distribution of electronic products and intelligent facilities management system. The principal activity of IPS is sale of electronic products and intelligent facilities management system. IPS is the registered and beneficial owner of 250,000 ordinary shares of RM1.00 each or 25% in IPM.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159</xdr:row>
      <xdr:rowOff>9525</xdr:rowOff>
    </xdr:from>
    <xdr:to>
      <xdr:col>7</xdr:col>
      <xdr:colOff>1000125</xdr:colOff>
      <xdr:row>167</xdr:row>
      <xdr:rowOff>19050</xdr:rowOff>
    </xdr:to>
    <xdr:sp>
      <xdr:nvSpPr>
        <xdr:cNvPr id="29" name="Text Box 63"/>
        <xdr:cNvSpPr txBox="1">
          <a:spLocks noChangeArrowheads="1"/>
        </xdr:cNvSpPr>
      </xdr:nvSpPr>
      <xdr:spPr>
        <a:xfrm>
          <a:off x="476250" y="25869900"/>
          <a:ext cx="5724525" cy="1304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Lee Bee Leng &amp; two (2) others vs (1) MESB and (2) University Teknologi Petronas (“UTP”). On 15 November 2005, MESB, being the first (1st) defendant was served with a Writ of Summons dated 24 October 2005 by Lee Bee Leng &amp; two (2) others (“Plaintiffs”) claiming for among others general damages amounting to RM500,000 or to be taxed  by the court (“Negligence Claim”) and special damages amounting to RM403,550 (“Dependency Claim”) due to the death of the 1st Plaintiff’s husband and 2nd &amp; 3rd Plaintiff’s father at UTP job site. The maximum exposure to liabilities of MESB and University Teknologi Petronas is therefore estimated at RM903,550. The Plaintiffs claimed that the death was caused by the alleged negligence of MESB and UTP.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had been filed with the Ipoh High Court. The Court has fixed 4 September 2008 for Decision.
</a:t>
          </a:r>
        </a:p>
      </xdr:txBody>
    </xdr:sp>
    <xdr:clientData/>
  </xdr:twoCellAnchor>
  <xdr:twoCellAnchor>
    <xdr:from>
      <xdr:col>2</xdr:col>
      <xdr:colOff>9525</xdr:colOff>
      <xdr:row>173</xdr:row>
      <xdr:rowOff>142875</xdr:rowOff>
    </xdr:from>
    <xdr:to>
      <xdr:col>7</xdr:col>
      <xdr:colOff>981075</xdr:colOff>
      <xdr:row>185</xdr:row>
      <xdr:rowOff>47625</xdr:rowOff>
    </xdr:to>
    <xdr:sp>
      <xdr:nvSpPr>
        <xdr:cNvPr id="30" name="Text Box 64"/>
        <xdr:cNvSpPr txBox="1">
          <a:spLocks noChangeArrowheads="1"/>
        </xdr:cNvSpPr>
      </xdr:nvSpPr>
      <xdr:spPr>
        <a:xfrm>
          <a:off x="476250" y="28270200"/>
          <a:ext cx="5705475" cy="18573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For the Negligence Claim, (or if the Defence of Limitation is unsuccessful on the Dependency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MESB and UTP, that are alleged to be negligent.  At this point in time, it is difficult to determine liability as the premises was under the control of UTP (2nd Defendant) and till todate no evidence has surfaced as to what cause the accidental carbon dioxide release during testing period. In the opinion of MESB’s solicitors, MESB should have a good arguable case.</a:t>
          </a:r>
        </a:p>
      </xdr:txBody>
    </xdr:sp>
    <xdr:clientData/>
  </xdr:twoCellAnchor>
  <xdr:twoCellAnchor>
    <xdr:from>
      <xdr:col>2</xdr:col>
      <xdr:colOff>9525</xdr:colOff>
      <xdr:row>188</xdr:row>
      <xdr:rowOff>9525</xdr:rowOff>
    </xdr:from>
    <xdr:to>
      <xdr:col>7</xdr:col>
      <xdr:colOff>1000125</xdr:colOff>
      <xdr:row>195</xdr:row>
      <xdr:rowOff>95250</xdr:rowOff>
    </xdr:to>
    <xdr:sp>
      <xdr:nvSpPr>
        <xdr:cNvPr id="31" name="Text Box 65"/>
        <xdr:cNvSpPr txBox="1">
          <a:spLocks noChangeArrowheads="1"/>
        </xdr:cNvSpPr>
      </xdr:nvSpPr>
      <xdr:spPr>
        <a:xfrm>
          <a:off x="476250" y="30575250"/>
          <a:ext cx="5724525" cy="1219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 from MGB pursuant to a Software Development Agreement dated 9 May 2005 ("the Agreement") for the development and provision of a software for the National Product Code System, the Sale Force System and the Project Management Tool System in the People's Republic of China ("PRC").  The maximum exposure to MGB is estimated at RM1,751,617.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196</xdr:row>
      <xdr:rowOff>19050</xdr:rowOff>
    </xdr:from>
    <xdr:to>
      <xdr:col>7</xdr:col>
      <xdr:colOff>1000125</xdr:colOff>
      <xdr:row>203</xdr:row>
      <xdr:rowOff>104775</xdr:rowOff>
    </xdr:to>
    <xdr:sp>
      <xdr:nvSpPr>
        <xdr:cNvPr id="32" name="Text Box 66"/>
        <xdr:cNvSpPr txBox="1">
          <a:spLocks noChangeArrowheads="1"/>
        </xdr:cNvSpPr>
      </xdr:nvSpPr>
      <xdr:spPr>
        <a:xfrm>
          <a:off x="476250" y="31880175"/>
          <a:ext cx="5724525" cy="12477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Company's solicitors had on 16 January 2007 filed a Conditional Appearance challenging the action as not within the Jurisdiction of the High Court of Malaya but any remedy sought by CWorks should be referred to Arbitration under Malaysian Laws. On 30 August 2007, the Deputy Registrar of the High Court of Shah Alam has allowed the Company's application that the Suit by CWorks against the Company to be adjourned indefinitely 'sine die' and the claim by CWorks to be proceeded by the way of arbitration. CWorks has filed an appeal against the Registrar's decision and hearing date has been adjourned to</a:t>
          </a:r>
          <a:r>
            <a:rPr lang="en-US" cap="none" sz="1000" b="0" i="0" u="none" baseline="0">
              <a:latin typeface="Arial"/>
              <a:ea typeface="Arial"/>
              <a:cs typeface="Arial"/>
            </a:rPr>
            <a:t> 14 October 2008.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204</xdr:row>
      <xdr:rowOff>9525</xdr:rowOff>
    </xdr:from>
    <xdr:to>
      <xdr:col>7</xdr:col>
      <xdr:colOff>981075</xdr:colOff>
      <xdr:row>207</xdr:row>
      <xdr:rowOff>0</xdr:rowOff>
    </xdr:to>
    <xdr:sp>
      <xdr:nvSpPr>
        <xdr:cNvPr id="33" name="Text Box 67"/>
        <xdr:cNvSpPr txBox="1">
          <a:spLocks noChangeArrowheads="1"/>
        </xdr:cNvSpPr>
      </xdr:nvSpPr>
      <xdr:spPr>
        <a:xfrm>
          <a:off x="476250" y="33194625"/>
          <a:ext cx="5705475" cy="4762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Company's solicitors are of the opinion that CWorks' claims are premature in nature and in breach of its contractual obligations.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168</xdr:row>
      <xdr:rowOff>0</xdr:rowOff>
    </xdr:from>
    <xdr:to>
      <xdr:col>7</xdr:col>
      <xdr:colOff>1000125</xdr:colOff>
      <xdr:row>173</xdr:row>
      <xdr:rowOff>152400</xdr:rowOff>
    </xdr:to>
    <xdr:sp>
      <xdr:nvSpPr>
        <xdr:cNvPr id="34" name="Text Box 69"/>
        <xdr:cNvSpPr txBox="1">
          <a:spLocks noChangeArrowheads="1"/>
        </xdr:cNvSpPr>
      </xdr:nvSpPr>
      <xdr:spPr>
        <a:xfrm>
          <a:off x="476250" y="27317700"/>
          <a:ext cx="5724525" cy="9620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had been filed with the Ipoh High Court. The Court has fixed</a:t>
          </a:r>
          <a:r>
            <a:rPr lang="en-US" cap="none" sz="1000" b="0" i="0" u="none" baseline="0">
              <a:latin typeface="Arial"/>
              <a:ea typeface="Arial"/>
              <a:cs typeface="Arial"/>
            </a:rPr>
            <a:t> 4 September 2008 fo</a:t>
          </a:r>
          <a:r>
            <a:rPr lang="en-US" cap="none" sz="1000" b="0" i="0" u="none" baseline="0">
              <a:solidFill>
                <a:srgbClr val="000000"/>
              </a:solidFill>
              <a:latin typeface="Arial"/>
              <a:ea typeface="Arial"/>
              <a:cs typeface="Arial"/>
            </a:rPr>
            <a:t>r Decision for the striking out application.</a:t>
          </a:r>
        </a:p>
      </xdr:txBody>
    </xdr:sp>
    <xdr:clientData/>
  </xdr:twoCellAnchor>
  <xdr:twoCellAnchor>
    <xdr:from>
      <xdr:col>1</xdr:col>
      <xdr:colOff>9525</xdr:colOff>
      <xdr:row>17</xdr:row>
      <xdr:rowOff>152400</xdr:rowOff>
    </xdr:from>
    <xdr:to>
      <xdr:col>7</xdr:col>
      <xdr:colOff>990600</xdr:colOff>
      <xdr:row>25</xdr:row>
      <xdr:rowOff>0</xdr:rowOff>
    </xdr:to>
    <xdr:sp>
      <xdr:nvSpPr>
        <xdr:cNvPr id="35" name="Text Box 2"/>
        <xdr:cNvSpPr txBox="1">
          <a:spLocks noChangeArrowheads="1"/>
        </xdr:cNvSpPr>
      </xdr:nvSpPr>
      <xdr:spPr>
        <a:xfrm>
          <a:off x="228600" y="2905125"/>
          <a:ext cx="5962650" cy="1143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revenue of RM25.73 million for the current financial period ended 30 June 2008 is RM2.31 million or 8% lower than the revenue of RM28.04 million reported in the previous financial period ended 30 June 2007. This is mainly due to the drop in revenue from engineering contracts for the current financial period. In line with the drop in revenue and gross profit margin, coupled with an increase in overhead costs, the Group reported a loss before taxation of RM3.05 million for the current financial period ended 30 June 2008 as compared to the corresponding profit before tax of RM2.85 million for the previous financial period. </a:t>
          </a:r>
        </a:p>
      </xdr:txBody>
    </xdr:sp>
    <xdr:clientData/>
  </xdr:twoCellAnchor>
  <xdr:twoCellAnchor>
    <xdr:from>
      <xdr:col>2</xdr:col>
      <xdr:colOff>9525</xdr:colOff>
      <xdr:row>125</xdr:row>
      <xdr:rowOff>152400</xdr:rowOff>
    </xdr:from>
    <xdr:to>
      <xdr:col>7</xdr:col>
      <xdr:colOff>1000125</xdr:colOff>
      <xdr:row>130</xdr:row>
      <xdr:rowOff>114300</xdr:rowOff>
    </xdr:to>
    <xdr:sp>
      <xdr:nvSpPr>
        <xdr:cNvPr id="36" name="Text Box 61"/>
        <xdr:cNvSpPr txBox="1">
          <a:spLocks noChangeArrowheads="1"/>
        </xdr:cNvSpPr>
      </xdr:nvSpPr>
      <xdr:spPr>
        <a:xfrm>
          <a:off x="476250" y="20497800"/>
          <a:ext cx="5724525" cy="771525"/>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20 June 2008, MGB entered into a Supplementary Agreement with Goldis to vary the terms of the SSA in which the Bank Guarantee shall be replaced by post dated cheques for the balance of the purchase price. MGB had delivered the post dated cheques and the completion of the acquisition is pending transfer of shares upon clearance of the post dated cheques.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0:H18"/>
  <sheetViews>
    <sheetView tabSelected="1" zoomScalePageLayoutView="0" workbookViewId="0" topLeftCell="A1">
      <selection activeCell="B6" sqref="B6"/>
    </sheetView>
  </sheetViews>
  <sheetFormatPr defaultColWidth="9.140625" defaultRowHeight="12.75"/>
  <cols>
    <col min="1" max="1" width="9.28125" style="0" bestFit="1" customWidth="1"/>
  </cols>
  <sheetData>
    <row r="10" spans="2:8" ht="23.25">
      <c r="B10" s="142" t="s">
        <v>66</v>
      </c>
      <c r="C10" s="142"/>
      <c r="D10" s="142"/>
      <c r="E10" s="142"/>
      <c r="F10" s="142"/>
      <c r="G10" s="142"/>
      <c r="H10" s="142"/>
    </row>
    <row r="11" spans="2:8" ht="15" customHeight="1">
      <c r="B11" s="143" t="s">
        <v>67</v>
      </c>
      <c r="C11" s="143"/>
      <c r="D11" s="143"/>
      <c r="E11" s="143"/>
      <c r="F11" s="143"/>
      <c r="G11" s="143"/>
      <c r="H11" s="143"/>
    </row>
    <row r="12" spans="2:8" ht="15" customHeight="1">
      <c r="B12" s="143" t="s">
        <v>68</v>
      </c>
      <c r="C12" s="143"/>
      <c r="D12" s="143"/>
      <c r="E12" s="143"/>
      <c r="F12" s="143"/>
      <c r="G12" s="143"/>
      <c r="H12" s="143"/>
    </row>
    <row r="13" ht="20.25">
      <c r="B13" s="41"/>
    </row>
    <row r="14" spans="2:8" s="42" customFormat="1" ht="18">
      <c r="B14" s="140" t="s">
        <v>70</v>
      </c>
      <c r="C14" s="140"/>
      <c r="D14" s="140"/>
      <c r="E14" s="140"/>
      <c r="F14" s="140"/>
      <c r="G14" s="140"/>
      <c r="H14" s="140"/>
    </row>
    <row r="15" s="42" customFormat="1" ht="18">
      <c r="B15" s="43"/>
    </row>
    <row r="16" spans="2:8" s="42" customFormat="1" ht="18">
      <c r="B16" s="140" t="s">
        <v>123</v>
      </c>
      <c r="C16" s="140"/>
      <c r="D16" s="140"/>
      <c r="E16" s="140"/>
      <c r="F16" s="140"/>
      <c r="G16" s="140"/>
      <c r="H16" s="140"/>
    </row>
    <row r="17" s="42" customFormat="1" ht="18">
      <c r="B17" s="43"/>
    </row>
    <row r="18" spans="2:8" s="42" customFormat="1" ht="18">
      <c r="B18" s="141" t="s">
        <v>250</v>
      </c>
      <c r="C18" s="141"/>
      <c r="D18" s="141"/>
      <c r="E18" s="141"/>
      <c r="F18" s="141"/>
      <c r="G18" s="141"/>
      <c r="H18" s="141"/>
    </row>
  </sheetData>
  <sheetProtection/>
  <mergeCells count="6">
    <mergeCell ref="B16:H16"/>
    <mergeCell ref="B18:H18"/>
    <mergeCell ref="B10:H10"/>
    <mergeCell ref="B11:H11"/>
    <mergeCell ref="B12:H12"/>
    <mergeCell ref="B14:H14"/>
  </mergeCells>
  <printOptions/>
  <pageMargins left="0.7480314960629921" right="0.5905511811023623"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7"/>
  <sheetViews>
    <sheetView view="pageBreakPreview" zoomScaleSheetLayoutView="100" zoomScalePageLayoutView="0" workbookViewId="0" topLeftCell="A1">
      <selection activeCell="B28" sqref="B28"/>
    </sheetView>
  </sheetViews>
  <sheetFormatPr defaultColWidth="9.140625" defaultRowHeight="12.75"/>
  <cols>
    <col min="1" max="1" width="10.28125" style="2" customWidth="1"/>
    <col min="2" max="2" width="19.421875" style="2" customWidth="1"/>
    <col min="3" max="3" width="5.140625" style="28" bestFit="1" customWidth="1"/>
    <col min="4" max="5" width="13.421875" style="3" customWidth="1"/>
    <col min="6" max="6" width="0.85546875" style="3" customWidth="1"/>
    <col min="7" max="7" width="13.421875" style="3" customWidth="1"/>
    <col min="8" max="8" width="13.7109375" style="3" customWidth="1"/>
    <col min="9" max="9" width="11.421875" style="2" customWidth="1"/>
    <col min="10" max="16384" width="9.140625" style="2" customWidth="1"/>
  </cols>
  <sheetData>
    <row r="1" ht="12.75">
      <c r="A1" s="1" t="s">
        <v>0</v>
      </c>
    </row>
    <row r="2" ht="12.75">
      <c r="A2" s="2" t="s">
        <v>1</v>
      </c>
    </row>
    <row r="4" spans="1:8" s="1" customFormat="1" ht="12.75">
      <c r="A4" s="1" t="s">
        <v>178</v>
      </c>
      <c r="C4" s="38"/>
      <c r="D4" s="4"/>
      <c r="E4" s="4"/>
      <c r="F4" s="4"/>
      <c r="G4" s="4"/>
      <c r="H4" s="4"/>
    </row>
    <row r="5" spans="1:8" s="1" customFormat="1" ht="12.75">
      <c r="A5" s="1" t="s">
        <v>251</v>
      </c>
      <c r="C5" s="38"/>
      <c r="D5" s="4"/>
      <c r="E5" s="4"/>
      <c r="F5" s="4"/>
      <c r="G5" s="4"/>
      <c r="H5" s="4"/>
    </row>
    <row r="6" spans="1:5" ht="12.75">
      <c r="A6" s="2" t="s">
        <v>2</v>
      </c>
      <c r="E6" s="59"/>
    </row>
    <row r="8" spans="4:8" ht="12.75">
      <c r="D8" s="144" t="s">
        <v>82</v>
      </c>
      <c r="E8" s="144"/>
      <c r="F8" s="47"/>
      <c r="G8" s="144" t="s">
        <v>74</v>
      </c>
      <c r="H8" s="144"/>
    </row>
    <row r="9" spans="3:8" ht="12.75">
      <c r="C9" s="38" t="s">
        <v>46</v>
      </c>
      <c r="D9" s="47" t="s">
        <v>252</v>
      </c>
      <c r="E9" s="47" t="s">
        <v>253</v>
      </c>
      <c r="F9" s="47"/>
      <c r="G9" s="47" t="str">
        <f>D9</f>
        <v>30.06.2008</v>
      </c>
      <c r="H9" s="47" t="str">
        <f>E9</f>
        <v>30.06.2007</v>
      </c>
    </row>
    <row r="10" spans="4:8" ht="12.75">
      <c r="D10" s="47" t="s">
        <v>26</v>
      </c>
      <c r="E10" s="47" t="s">
        <v>26</v>
      </c>
      <c r="F10" s="47"/>
      <c r="G10" s="47" t="s">
        <v>26</v>
      </c>
      <c r="H10" s="47" t="s">
        <v>26</v>
      </c>
    </row>
    <row r="11" spans="4:8" ht="12.75">
      <c r="D11" s="5"/>
      <c r="E11" s="5"/>
      <c r="F11" s="5"/>
      <c r="G11" s="5"/>
      <c r="H11" s="5"/>
    </row>
    <row r="12" spans="1:10" ht="12.75">
      <c r="A12" s="2" t="s">
        <v>3</v>
      </c>
      <c r="D12" s="94">
        <f>G12-9105442</f>
        <v>16622886</v>
      </c>
      <c r="E12" s="94">
        <f>H12-17055299</f>
        <v>10986336</v>
      </c>
      <c r="F12" s="94"/>
      <c r="G12" s="94">
        <v>25728328</v>
      </c>
      <c r="H12" s="94">
        <v>28041635</v>
      </c>
      <c r="I12" s="63"/>
      <c r="J12" s="64"/>
    </row>
    <row r="13" spans="4:8" ht="12.75">
      <c r="D13" s="94"/>
      <c r="E13" s="94"/>
      <c r="F13" s="94"/>
      <c r="G13" s="94"/>
      <c r="H13" s="94"/>
    </row>
    <row r="14" spans="1:8" ht="12.75">
      <c r="A14" s="2" t="s">
        <v>4</v>
      </c>
      <c r="D14" s="95">
        <f>G14+7359196</f>
        <v>-14055338</v>
      </c>
      <c r="E14" s="95">
        <f>H14+12107237</f>
        <v>-8055731</v>
      </c>
      <c r="F14" s="94"/>
      <c r="G14" s="95">
        <v>-21414534</v>
      </c>
      <c r="H14" s="95">
        <v>-20162968</v>
      </c>
    </row>
    <row r="15" spans="4:8" ht="12.75">
      <c r="D15" s="94"/>
      <c r="E15" s="94"/>
      <c r="F15" s="94"/>
      <c r="G15" s="94"/>
      <c r="H15" s="94"/>
    </row>
    <row r="16" spans="1:8" ht="12.75">
      <c r="A16" s="2" t="s">
        <v>5</v>
      </c>
      <c r="D16" s="94">
        <f>SUM(D12:D14)</f>
        <v>2567548</v>
      </c>
      <c r="E16" s="94">
        <f>SUM(E12:E14)</f>
        <v>2930605</v>
      </c>
      <c r="F16" s="94"/>
      <c r="G16" s="94">
        <f>SUM(G12:G14)</f>
        <v>4313794</v>
      </c>
      <c r="H16" s="94">
        <f>SUM(H12:H14)</f>
        <v>7878667</v>
      </c>
    </row>
    <row r="17" spans="4:8" ht="12.75">
      <c r="D17" s="137"/>
      <c r="E17" s="137"/>
      <c r="F17" s="137"/>
      <c r="G17" s="137"/>
      <c r="H17" s="137"/>
    </row>
    <row r="18" spans="1:8" ht="12.75">
      <c r="A18" s="2" t="s">
        <v>6</v>
      </c>
      <c r="D18" s="94">
        <f>G18-6000</f>
        <v>15891</v>
      </c>
      <c r="E18" s="94">
        <f>H18-43022</f>
        <v>11063</v>
      </c>
      <c r="F18" s="94"/>
      <c r="G18" s="94">
        <v>21891</v>
      </c>
      <c r="H18" s="94">
        <v>54085</v>
      </c>
    </row>
    <row r="19" spans="4:8" ht="12.75">
      <c r="D19" s="96"/>
      <c r="E19" s="96"/>
      <c r="F19" s="96"/>
      <c r="G19" s="96"/>
      <c r="H19" s="96"/>
    </row>
    <row r="20" spans="1:8" ht="12.75">
      <c r="A20" s="2" t="s">
        <v>113</v>
      </c>
      <c r="D20" s="96">
        <f>G20+926687</f>
        <v>-786331</v>
      </c>
      <c r="E20" s="97">
        <f>H20+581916</f>
        <v>-794871</v>
      </c>
      <c r="F20" s="96"/>
      <c r="G20" s="96">
        <v>-1713018</v>
      </c>
      <c r="H20" s="97">
        <v>-1376787</v>
      </c>
    </row>
    <row r="21" spans="4:8" ht="12.75">
      <c r="D21" s="96"/>
      <c r="E21" s="97"/>
      <c r="F21" s="96"/>
      <c r="G21" s="96"/>
      <c r="H21" s="97"/>
    </row>
    <row r="22" spans="1:8" ht="12.75">
      <c r="A22" s="2" t="s">
        <v>9</v>
      </c>
      <c r="D22" s="96">
        <f>G22+3004862</f>
        <v>-3513606</v>
      </c>
      <c r="E22" s="97">
        <f>H22+1854158</f>
        <v>-2258736</v>
      </c>
      <c r="F22" s="96"/>
      <c r="G22" s="96">
        <f>-4732701-381820-2633-409076-992238</f>
        <v>-6518468</v>
      </c>
      <c r="H22" s="97">
        <v>-4112894</v>
      </c>
    </row>
    <row r="23" spans="4:8" ht="12.75">
      <c r="D23" s="96"/>
      <c r="E23" s="96"/>
      <c r="F23" s="96"/>
      <c r="G23" s="96"/>
      <c r="H23" s="96"/>
    </row>
    <row r="24" spans="1:8" ht="12.75">
      <c r="A24" s="2" t="s">
        <v>40</v>
      </c>
      <c r="D24" s="94">
        <f>G24+62979</f>
        <v>-180314</v>
      </c>
      <c r="E24" s="94">
        <f>H24+52369</f>
        <v>-53901</v>
      </c>
      <c r="F24" s="94"/>
      <c r="G24" s="94">
        <v>-243293</v>
      </c>
      <c r="H24" s="94">
        <v>-106270</v>
      </c>
    </row>
    <row r="25" spans="4:8" ht="12.75">
      <c r="D25" s="96"/>
      <c r="E25" s="94"/>
      <c r="F25" s="96"/>
      <c r="G25" s="96"/>
      <c r="H25" s="94"/>
    </row>
    <row r="26" spans="1:8" ht="12.75">
      <c r="A26" s="2" t="s">
        <v>7</v>
      </c>
      <c r="D26" s="96">
        <f>G26-17286</f>
        <v>35064</v>
      </c>
      <c r="E26" s="96">
        <f>H26-17626</f>
        <v>43802</v>
      </c>
      <c r="F26" s="96"/>
      <c r="G26" s="96">
        <v>52350</v>
      </c>
      <c r="H26" s="96">
        <v>61428</v>
      </c>
    </row>
    <row r="27" spans="4:8" ht="12.75">
      <c r="D27" s="96"/>
      <c r="E27" s="96"/>
      <c r="F27" s="96"/>
      <c r="G27" s="96"/>
      <c r="H27" s="96"/>
    </row>
    <row r="28" spans="1:8" ht="12.75">
      <c r="A28" s="2" t="s">
        <v>169</v>
      </c>
      <c r="D28" s="95">
        <f>G28-165210</f>
        <v>873541</v>
      </c>
      <c r="E28" s="95">
        <v>456416</v>
      </c>
      <c r="F28" s="95"/>
      <c r="G28" s="95">
        <v>1038751</v>
      </c>
      <c r="H28" s="95">
        <v>456416</v>
      </c>
    </row>
    <row r="29" spans="4:8" ht="12.75">
      <c r="D29" s="96"/>
      <c r="E29" s="96"/>
      <c r="F29" s="96"/>
      <c r="G29" s="96"/>
      <c r="H29" s="96"/>
    </row>
    <row r="30" spans="1:10" ht="12.75">
      <c r="A30" s="2" t="s">
        <v>188</v>
      </c>
      <c r="D30" s="94">
        <f>SUM(D16:D28)</f>
        <v>-988207</v>
      </c>
      <c r="E30" s="94">
        <f>SUM(E16:E28)</f>
        <v>334378</v>
      </c>
      <c r="F30" s="94">
        <f>SUM(F16:F26)</f>
        <v>0</v>
      </c>
      <c r="G30" s="94">
        <f>SUM(G16:G28)</f>
        <v>-3047993</v>
      </c>
      <c r="H30" s="94">
        <f>SUM(H16:H28)</f>
        <v>2854645</v>
      </c>
      <c r="I30" s="63"/>
      <c r="J30" s="64"/>
    </row>
    <row r="31" spans="4:8" ht="12.75">
      <c r="D31" s="94"/>
      <c r="E31" s="94"/>
      <c r="F31" s="94"/>
      <c r="G31" s="94"/>
      <c r="H31" s="94"/>
    </row>
    <row r="32" spans="1:8" ht="12.75">
      <c r="A32" s="2" t="s">
        <v>8</v>
      </c>
      <c r="C32" s="28">
        <v>20</v>
      </c>
      <c r="D32" s="96">
        <f>G32-8000</f>
        <v>87020</v>
      </c>
      <c r="E32" s="96">
        <f>H32+914000</f>
        <v>-64200</v>
      </c>
      <c r="F32" s="96"/>
      <c r="G32" s="96">
        <v>95020</v>
      </c>
      <c r="H32" s="96">
        <v>-978200</v>
      </c>
    </row>
    <row r="33" spans="4:8" ht="12.75">
      <c r="D33" s="95"/>
      <c r="E33" s="95"/>
      <c r="F33" s="96"/>
      <c r="G33" s="95"/>
      <c r="H33" s="95"/>
    </row>
    <row r="34" spans="1:8" ht="13.5" thickBot="1">
      <c r="A34" s="2" t="s">
        <v>187</v>
      </c>
      <c r="D34" s="98">
        <f>SUM(D30:D32)</f>
        <v>-901187</v>
      </c>
      <c r="E34" s="98">
        <f>SUM(E30:E32)</f>
        <v>270178</v>
      </c>
      <c r="F34" s="96"/>
      <c r="G34" s="98">
        <f>SUM(G30:G32)</f>
        <v>-2952973</v>
      </c>
      <c r="H34" s="98">
        <f>SUM(H30:H32)</f>
        <v>1876445</v>
      </c>
    </row>
    <row r="35" spans="4:8" ht="13.5" thickTop="1">
      <c r="D35" s="96"/>
      <c r="E35" s="96"/>
      <c r="F35" s="94"/>
      <c r="G35" s="96"/>
      <c r="H35" s="96"/>
    </row>
    <row r="36" spans="4:8" ht="12.75">
      <c r="D36" s="96"/>
      <c r="E36" s="96"/>
      <c r="F36" s="94"/>
      <c r="G36" s="96"/>
      <c r="H36" s="96"/>
    </row>
    <row r="37" spans="1:8" ht="12.75">
      <c r="A37" s="2" t="s">
        <v>111</v>
      </c>
      <c r="D37" s="96"/>
      <c r="E37" s="96"/>
      <c r="F37" s="94"/>
      <c r="G37" s="96"/>
      <c r="H37" s="96"/>
    </row>
    <row r="38" spans="4:8" ht="12.75">
      <c r="D38" s="96"/>
      <c r="E38" s="96"/>
      <c r="F38" s="94"/>
      <c r="G38" s="96"/>
      <c r="H38" s="96"/>
    </row>
    <row r="39" spans="1:8" ht="12.75">
      <c r="A39" s="2" t="s">
        <v>110</v>
      </c>
      <c r="D39" s="96">
        <f>D43-D41</f>
        <v>-715073</v>
      </c>
      <c r="E39" s="96">
        <f>E43-E41</f>
        <v>415114</v>
      </c>
      <c r="F39" s="96"/>
      <c r="G39" s="96">
        <f>G43-G41</f>
        <v>-2804182</v>
      </c>
      <c r="H39" s="96">
        <f>H43-H41</f>
        <v>2150217</v>
      </c>
    </row>
    <row r="40" spans="4:8" ht="12.75">
      <c r="D40" s="96"/>
      <c r="E40" s="96"/>
      <c r="F40" s="96"/>
      <c r="G40" s="96"/>
      <c r="H40" s="96"/>
    </row>
    <row r="41" spans="1:8" ht="12.75">
      <c r="A41" s="2" t="s">
        <v>108</v>
      </c>
      <c r="D41" s="96">
        <f>G41-37323</f>
        <v>-186114</v>
      </c>
      <c r="E41" s="96">
        <v>-144936</v>
      </c>
      <c r="F41" s="96">
        <f>SUM(F30:F40)</f>
        <v>0</v>
      </c>
      <c r="G41" s="96">
        <v>-148791</v>
      </c>
      <c r="H41" s="96">
        <v>-273772</v>
      </c>
    </row>
    <row r="42" spans="4:8" ht="12.75">
      <c r="D42" s="96"/>
      <c r="E42" s="96"/>
      <c r="F42" s="96"/>
      <c r="G42" s="96"/>
      <c r="H42" s="96"/>
    </row>
    <row r="43" spans="4:8" ht="13.5" thickBot="1">
      <c r="D43" s="98">
        <f>D34</f>
        <v>-901187</v>
      </c>
      <c r="E43" s="98">
        <f>E34</f>
        <v>270178</v>
      </c>
      <c r="F43" s="96"/>
      <c r="G43" s="98">
        <f>G34</f>
        <v>-2952973</v>
      </c>
      <c r="H43" s="98">
        <f>H34</f>
        <v>1876445</v>
      </c>
    </row>
    <row r="44" spans="4:8" ht="13.5" thickTop="1">
      <c r="D44" s="96"/>
      <c r="E44" s="96"/>
      <c r="F44" s="96"/>
      <c r="G44" s="96"/>
      <c r="H44" s="96"/>
    </row>
    <row r="45" spans="4:8" ht="12.75" hidden="1">
      <c r="D45" s="94"/>
      <c r="E45" s="94"/>
      <c r="F45" s="94"/>
      <c r="G45" s="94"/>
      <c r="H45" s="94"/>
    </row>
    <row r="46" spans="1:8" ht="12.75" hidden="1">
      <c r="A46" s="27" t="s">
        <v>39</v>
      </c>
      <c r="D46" s="94">
        <f>G46</f>
        <v>634906903</v>
      </c>
      <c r="E46" s="94">
        <v>596215828</v>
      </c>
      <c r="F46" s="94"/>
      <c r="G46" s="94">
        <v>634906903</v>
      </c>
      <c r="H46" s="94">
        <v>596215828</v>
      </c>
    </row>
    <row r="47" spans="1:8" ht="12.75" hidden="1">
      <c r="A47" s="27"/>
      <c r="D47" s="94"/>
      <c r="E47" s="94"/>
      <c r="F47" s="94"/>
      <c r="G47" s="94"/>
      <c r="H47" s="94"/>
    </row>
    <row r="48" spans="1:8" ht="12.75">
      <c r="A48" s="27"/>
      <c r="D48" s="94"/>
      <c r="E48" s="94"/>
      <c r="F48" s="94"/>
      <c r="G48" s="94"/>
      <c r="H48" s="94"/>
    </row>
    <row r="49" spans="1:8" ht="12.75">
      <c r="A49" s="2" t="s">
        <v>239</v>
      </c>
      <c r="D49" s="94"/>
      <c r="E49" s="94"/>
      <c r="F49" s="94"/>
      <c r="G49" s="99"/>
      <c r="H49" s="99"/>
    </row>
    <row r="50" spans="2:8" ht="12.75">
      <c r="B50" s="2" t="s">
        <v>47</v>
      </c>
      <c r="D50" s="100">
        <f>D39/D46*100</f>
        <v>-0.11262643335915974</v>
      </c>
      <c r="E50" s="100">
        <f>E39/E46*100</f>
        <v>0.06962478694879601</v>
      </c>
      <c r="F50" s="100"/>
      <c r="G50" s="101">
        <f>G39/G46*100</f>
        <v>-0.44166821730082845</v>
      </c>
      <c r="H50" s="100">
        <f>H39/H46*100</f>
        <v>0.3606440652897259</v>
      </c>
    </row>
    <row r="51" spans="2:8" ht="12.75">
      <c r="B51" s="2" t="s">
        <v>48</v>
      </c>
      <c r="D51" s="100">
        <f>D50</f>
        <v>-0.11262643335915974</v>
      </c>
      <c r="E51" s="102">
        <f>E50</f>
        <v>0.06962478694879601</v>
      </c>
      <c r="F51" s="100"/>
      <c r="G51" s="101">
        <f>G50</f>
        <v>-0.44166821730082845</v>
      </c>
      <c r="H51" s="102">
        <f>H50</f>
        <v>0.3606440652897259</v>
      </c>
    </row>
    <row r="52" spans="4:8" ht="12.75">
      <c r="D52" s="100"/>
      <c r="E52" s="102"/>
      <c r="F52" s="100"/>
      <c r="G52" s="101"/>
      <c r="H52" s="102"/>
    </row>
    <row r="53" spans="4:8" ht="12.75">
      <c r="D53" s="100"/>
      <c r="E53" s="102"/>
      <c r="F53" s="100"/>
      <c r="G53" s="101"/>
      <c r="H53" s="102"/>
    </row>
    <row r="54" spans="4:8" ht="12.75">
      <c r="D54" s="100"/>
      <c r="E54" s="102"/>
      <c r="F54" s="100"/>
      <c r="G54" s="101"/>
      <c r="H54" s="102"/>
    </row>
    <row r="55" spans="4:8" ht="12.75">
      <c r="D55" s="94"/>
      <c r="E55" s="94"/>
      <c r="F55" s="94"/>
      <c r="G55" s="99"/>
      <c r="H55" s="94"/>
    </row>
    <row r="56" spans="4:8" ht="12.75">
      <c r="D56" s="94"/>
      <c r="E56" s="94"/>
      <c r="F56" s="94"/>
      <c r="G56" s="99"/>
      <c r="H56" s="94"/>
    </row>
    <row r="57" spans="4:8" ht="12.75">
      <c r="D57" s="94"/>
      <c r="E57" s="94"/>
      <c r="F57" s="94"/>
      <c r="G57" s="99"/>
      <c r="H57" s="94"/>
    </row>
  </sheetData>
  <sheetProtection/>
  <mergeCells count="2">
    <mergeCell ref="G8:H8"/>
    <mergeCell ref="D8:E8"/>
  </mergeCells>
  <printOptions horizontalCentered="1"/>
  <pageMargins left="0.7480314960629921" right="0.5905511811023623" top="0.984251968503937" bottom="0.5905511811023623" header="0.5118110236220472" footer="0.5118110236220472"/>
  <pageSetup horizontalDpi="600" verticalDpi="600" orientation="portrait" paperSize="9"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dimension ref="A1:E59"/>
  <sheetViews>
    <sheetView view="pageBreakPreview" zoomScaleSheetLayoutView="100" zoomScalePageLayoutView="0" workbookViewId="0" topLeftCell="A11">
      <selection activeCell="D27" sqref="D27"/>
    </sheetView>
  </sheetViews>
  <sheetFormatPr defaultColWidth="9.140625" defaultRowHeight="12.75"/>
  <cols>
    <col min="1" max="1" width="9.140625" style="2" customWidth="1"/>
    <col min="2" max="2" width="42.7109375" style="2" customWidth="1"/>
    <col min="3" max="3" width="8.421875" style="28" customWidth="1"/>
    <col min="4" max="4" width="14.421875" style="3" customWidth="1"/>
    <col min="5" max="5" width="14.57421875" style="2" customWidth="1"/>
    <col min="6" max="16384" width="9.140625" style="2" customWidth="1"/>
  </cols>
  <sheetData>
    <row r="1" ht="12.75">
      <c r="A1" s="1" t="s">
        <v>0</v>
      </c>
    </row>
    <row r="2" ht="12.75">
      <c r="A2" s="2" t="s">
        <v>1</v>
      </c>
    </row>
    <row r="4" spans="1:4" s="1" customFormat="1" ht="12.75">
      <c r="A4" s="1" t="s">
        <v>10</v>
      </c>
      <c r="C4" s="38"/>
      <c r="D4" s="4"/>
    </row>
    <row r="5" spans="1:4" s="1" customFormat="1" ht="12.75">
      <c r="A5" s="1" t="s">
        <v>254</v>
      </c>
      <c r="C5" s="38"/>
      <c r="D5" s="4"/>
    </row>
    <row r="6" spans="1:5" s="1" customFormat="1" ht="12.75">
      <c r="A6" s="2" t="s">
        <v>2</v>
      </c>
      <c r="C6" s="38"/>
      <c r="D6" s="47"/>
      <c r="E6" s="38"/>
    </row>
    <row r="7" spans="3:5" ht="12.75">
      <c r="C7" s="38"/>
      <c r="D7" s="47"/>
      <c r="E7" s="38" t="s">
        <v>83</v>
      </c>
    </row>
    <row r="8" spans="3:5" ht="12.75">
      <c r="C8" s="38"/>
      <c r="D8" s="47" t="s">
        <v>49</v>
      </c>
      <c r="E8" s="38" t="s">
        <v>50</v>
      </c>
    </row>
    <row r="9" spans="3:5" ht="12.75">
      <c r="C9" s="38" t="s">
        <v>46</v>
      </c>
      <c r="D9" s="47" t="str">
        <f>PL!G9</f>
        <v>30.06.2008</v>
      </c>
      <c r="E9" s="38" t="s">
        <v>270</v>
      </c>
    </row>
    <row r="10" spans="3:5" ht="12.75">
      <c r="C10" s="38"/>
      <c r="D10" s="47" t="s">
        <v>26</v>
      </c>
      <c r="E10" s="47" t="s">
        <v>26</v>
      </c>
    </row>
    <row r="11" spans="4:5" ht="12.75">
      <c r="D11" s="5"/>
      <c r="E11" s="5"/>
    </row>
    <row r="12" spans="1:5" ht="12.75">
      <c r="A12" s="1" t="s">
        <v>93</v>
      </c>
      <c r="D12" s="5"/>
      <c r="E12" s="5"/>
    </row>
    <row r="13" spans="1:4" ht="12.75">
      <c r="A13" s="1" t="s">
        <v>176</v>
      </c>
      <c r="D13" s="8"/>
    </row>
    <row r="14" spans="1:5" ht="12.75">
      <c r="A14" s="2" t="s">
        <v>11</v>
      </c>
      <c r="D14" s="103">
        <v>10898101</v>
      </c>
      <c r="E14" s="103">
        <v>10819664</v>
      </c>
    </row>
    <row r="15" spans="1:5" ht="12.75">
      <c r="A15" s="2" t="s">
        <v>92</v>
      </c>
      <c r="D15" s="103">
        <v>391849</v>
      </c>
      <c r="E15" s="103">
        <v>394483</v>
      </c>
    </row>
    <row r="16" spans="1:5" ht="12.75">
      <c r="A16" s="2" t="s">
        <v>105</v>
      </c>
      <c r="D16" s="103">
        <f>521317+2885604</f>
        <v>3406921</v>
      </c>
      <c r="E16" s="103">
        <v>3710942</v>
      </c>
    </row>
    <row r="17" spans="1:5" ht="12.75">
      <c r="A17" s="2" t="s">
        <v>134</v>
      </c>
      <c r="D17" s="103">
        <f>17906015+7486463</f>
        <v>25392478</v>
      </c>
      <c r="E17" s="103">
        <v>23686416</v>
      </c>
    </row>
    <row r="18" spans="1:5" ht="12.75">
      <c r="A18" s="2" t="s">
        <v>80</v>
      </c>
      <c r="D18" s="103">
        <f>162122+932044+94000-699027</f>
        <v>489139</v>
      </c>
      <c r="E18" s="103">
        <v>674484</v>
      </c>
    </row>
    <row r="19" spans="1:5" ht="12.75">
      <c r="A19" s="2" t="s">
        <v>44</v>
      </c>
      <c r="D19" s="103">
        <v>1757440</v>
      </c>
      <c r="E19" s="103">
        <v>1663440</v>
      </c>
    </row>
    <row r="20" spans="4:5" ht="12.75">
      <c r="D20" s="104">
        <f>SUM(D14:D19)</f>
        <v>42335928</v>
      </c>
      <c r="E20" s="104">
        <f>SUM(E14:E19)</f>
        <v>40949429</v>
      </c>
    </row>
    <row r="21" spans="4:5" ht="12.75">
      <c r="D21" s="103"/>
      <c r="E21" s="103"/>
    </row>
    <row r="22" spans="1:5" ht="12.75">
      <c r="A22" s="1" t="s">
        <v>12</v>
      </c>
      <c r="D22" s="103"/>
      <c r="E22" s="103"/>
    </row>
    <row r="23" spans="1:5" ht="12.75">
      <c r="A23" s="2" t="s">
        <v>13</v>
      </c>
      <c r="D23" s="103">
        <v>5111926</v>
      </c>
      <c r="E23" s="103">
        <v>4514394</v>
      </c>
    </row>
    <row r="24" spans="1:5" ht="12.75">
      <c r="A24" s="2" t="s">
        <v>14</v>
      </c>
      <c r="D24" s="103">
        <f>87012968+11517441</f>
        <v>98530409</v>
      </c>
      <c r="E24" s="103">
        <v>98078551</v>
      </c>
    </row>
    <row r="25" spans="1:5" ht="12.75">
      <c r="A25" s="2" t="s">
        <v>15</v>
      </c>
      <c r="D25" s="103">
        <f>1042478+1439728+972012</f>
        <v>3454218</v>
      </c>
      <c r="E25" s="103">
        <v>2328242</v>
      </c>
    </row>
    <row r="26" spans="1:5" ht="12.75">
      <c r="A26" s="2" t="s">
        <v>79</v>
      </c>
      <c r="D26" s="103">
        <v>7459639</v>
      </c>
      <c r="E26" s="103">
        <v>7370557</v>
      </c>
    </row>
    <row r="27" spans="1:5" ht="12.75">
      <c r="A27" s="2" t="s">
        <v>16</v>
      </c>
      <c r="D27" s="105">
        <f>-2711490+4904441</f>
        <v>2192951</v>
      </c>
      <c r="E27" s="105">
        <v>2874676</v>
      </c>
    </row>
    <row r="28" spans="4:5" ht="12.75">
      <c r="D28" s="106">
        <f>SUM(D23:D27)</f>
        <v>116749143</v>
      </c>
      <c r="E28" s="106">
        <f>SUM(E23:E27)</f>
        <v>115166420</v>
      </c>
    </row>
    <row r="29" spans="1:5" ht="13.5" thickBot="1">
      <c r="A29" s="1" t="s">
        <v>96</v>
      </c>
      <c r="D29" s="107">
        <f>D20+D28</f>
        <v>159085071</v>
      </c>
      <c r="E29" s="107">
        <f>E20+E28</f>
        <v>156115849</v>
      </c>
    </row>
    <row r="30" spans="4:5" ht="13.5" thickTop="1">
      <c r="D30" s="106"/>
      <c r="E30" s="106"/>
    </row>
    <row r="31" spans="1:5" ht="12.75">
      <c r="A31" s="1" t="s">
        <v>94</v>
      </c>
      <c r="D31" s="106"/>
      <c r="E31" s="106"/>
    </row>
    <row r="32" spans="1:5" ht="12.75">
      <c r="A32" s="1" t="s">
        <v>179</v>
      </c>
      <c r="D32" s="106"/>
      <c r="E32" s="106"/>
    </row>
    <row r="33" spans="1:5" ht="12.75">
      <c r="A33" s="2" t="s">
        <v>22</v>
      </c>
      <c r="D33" s="103">
        <f>Equity!D47</f>
        <v>63490690</v>
      </c>
      <c r="E33" s="103">
        <v>63490690</v>
      </c>
    </row>
    <row r="34" spans="1:5" ht="12.75">
      <c r="A34" s="2" t="s">
        <v>177</v>
      </c>
      <c r="D34" s="103">
        <f>Equity!F47</f>
        <v>969812</v>
      </c>
      <c r="E34" s="103">
        <v>143993</v>
      </c>
    </row>
    <row r="35" spans="1:5" ht="12.75">
      <c r="A35" s="2" t="s">
        <v>242</v>
      </c>
      <c r="D35" s="105">
        <f>Equity!G47</f>
        <v>14288682</v>
      </c>
      <c r="E35" s="105">
        <v>17092864</v>
      </c>
    </row>
    <row r="36" spans="4:5" ht="12.75">
      <c r="D36" s="110">
        <f>SUM(D33:D35)</f>
        <v>78749184</v>
      </c>
      <c r="E36" s="110">
        <f>SUM(E33:E35)</f>
        <v>80727547</v>
      </c>
    </row>
    <row r="37" spans="1:5" ht="12.75">
      <c r="A37" s="1" t="s">
        <v>108</v>
      </c>
      <c r="D37" s="106">
        <f>Equity!I47</f>
        <v>672635</v>
      </c>
      <c r="E37" s="106">
        <v>820375</v>
      </c>
    </row>
    <row r="38" spans="1:5" ht="12.75">
      <c r="A38" s="1" t="s">
        <v>109</v>
      </c>
      <c r="D38" s="104">
        <f>SUM(D36:D37)</f>
        <v>79421819</v>
      </c>
      <c r="E38" s="104">
        <f>SUM(E36:E37)</f>
        <v>81547922</v>
      </c>
    </row>
    <row r="39" spans="4:5" ht="12.75">
      <c r="D39" s="106"/>
      <c r="E39" s="106"/>
    </row>
    <row r="40" spans="1:5" ht="12.75">
      <c r="A40" s="1" t="s">
        <v>241</v>
      </c>
      <c r="D40" s="106"/>
      <c r="E40" s="106"/>
    </row>
    <row r="41" spans="1:5" ht="12.75">
      <c r="A41" s="2" t="s">
        <v>125</v>
      </c>
      <c r="D41" s="105">
        <v>95418</v>
      </c>
      <c r="E41" s="105">
        <v>83800</v>
      </c>
    </row>
    <row r="42" spans="4:5" ht="12.75">
      <c r="D42" s="106"/>
      <c r="E42" s="106"/>
    </row>
    <row r="43" spans="1:5" ht="12.75">
      <c r="A43" s="1" t="s">
        <v>17</v>
      </c>
      <c r="D43" s="103"/>
      <c r="E43" s="103"/>
    </row>
    <row r="44" spans="1:5" ht="12.75">
      <c r="A44" s="2" t="s">
        <v>18</v>
      </c>
      <c r="D44" s="103">
        <f>50763212+2571214</f>
        <v>53334426</v>
      </c>
      <c r="E44" s="103">
        <v>51985374</v>
      </c>
    </row>
    <row r="45" spans="1:5" ht="12.75">
      <c r="A45" s="2" t="s">
        <v>19</v>
      </c>
      <c r="D45" s="103">
        <f>4861157+3711816+4022775+931870+400000</f>
        <v>13927618</v>
      </c>
      <c r="E45" s="103">
        <v>13245531</v>
      </c>
    </row>
    <row r="46" spans="1:5" ht="12.75">
      <c r="A46" s="2" t="s">
        <v>20</v>
      </c>
      <c r="C46" s="28">
        <v>24</v>
      </c>
      <c r="D46" s="103">
        <f>7401349+4904441</f>
        <v>12305790</v>
      </c>
      <c r="E46" s="103">
        <v>9246386</v>
      </c>
    </row>
    <row r="47" spans="1:5" ht="12.75">
      <c r="A47" s="2" t="s">
        <v>21</v>
      </c>
      <c r="D47" s="105">
        <v>0</v>
      </c>
      <c r="E47" s="105">
        <v>6836</v>
      </c>
    </row>
    <row r="48" spans="4:5" ht="12.75">
      <c r="D48" s="103">
        <f>SUM(D44:D47)</f>
        <v>79567834</v>
      </c>
      <c r="E48" s="103">
        <f>SUM(E44:E47)</f>
        <v>74484127</v>
      </c>
    </row>
    <row r="49" spans="1:5" ht="12.75">
      <c r="A49" s="1" t="s">
        <v>97</v>
      </c>
      <c r="D49" s="104">
        <f>D41+D48</f>
        <v>79663252</v>
      </c>
      <c r="E49" s="104">
        <f>E41+E48</f>
        <v>74567927</v>
      </c>
    </row>
    <row r="50" spans="1:5" ht="13.5" thickBot="1">
      <c r="A50" s="1" t="s">
        <v>95</v>
      </c>
      <c r="D50" s="111">
        <f>D38+D49</f>
        <v>159085071</v>
      </c>
      <c r="E50" s="111">
        <f>E38+E49</f>
        <v>156115849</v>
      </c>
    </row>
    <row r="51" spans="1:5" ht="13.5" thickTop="1">
      <c r="A51" s="1"/>
      <c r="D51" s="106"/>
      <c r="E51" s="106"/>
    </row>
    <row r="52" spans="1:5" ht="12.75">
      <c r="A52" s="1"/>
      <c r="D52" s="106"/>
      <c r="E52" s="106"/>
    </row>
    <row r="53" spans="1:5" ht="12.75">
      <c r="A53" s="1"/>
      <c r="D53" s="106"/>
      <c r="E53" s="106"/>
    </row>
    <row r="54" spans="1:5" ht="12.75">
      <c r="A54" s="1"/>
      <c r="D54" s="106"/>
      <c r="E54" s="106"/>
    </row>
    <row r="55" spans="1:5" ht="12.75">
      <c r="A55" s="1"/>
      <c r="D55" s="106"/>
      <c r="E55" s="106"/>
    </row>
    <row r="56" spans="1:5" ht="12.75">
      <c r="A56" s="1"/>
      <c r="D56" s="49"/>
      <c r="E56" s="49"/>
    </row>
    <row r="57" spans="4:5" ht="12.75">
      <c r="D57" s="49"/>
      <c r="E57" s="49"/>
    </row>
    <row r="58" spans="4:5" ht="12.75">
      <c r="D58" s="49"/>
      <c r="E58" s="49"/>
    </row>
    <row r="59" spans="4:5" ht="12.75">
      <c r="D59" s="49"/>
      <c r="E59" s="49"/>
    </row>
  </sheetData>
  <sheetProtection/>
  <printOptions horizontalCentered="1"/>
  <pageMargins left="0.7480314960629921" right="0.5905511811023623" top="0.984251968503937" bottom="0.5905511811023623" header="0.5118110236220472" footer="0.5118110236220472"/>
  <pageSetup orientation="portrait" paperSize="9" r:id="rId2"/>
  <headerFooter alignWithMargins="0">
    <oddFooter>&amp;C2</oddFooter>
  </headerFooter>
  <drawing r:id="rId1"/>
</worksheet>
</file>

<file path=xl/worksheets/sheet4.xml><?xml version="1.0" encoding="utf-8"?>
<worksheet xmlns="http://schemas.openxmlformats.org/spreadsheetml/2006/main" xmlns:r="http://schemas.openxmlformats.org/officeDocument/2006/relationships">
  <dimension ref="A1:G56"/>
  <sheetViews>
    <sheetView zoomScalePageLayoutView="0" workbookViewId="0" topLeftCell="A16">
      <selection activeCell="B29" sqref="B29"/>
    </sheetView>
  </sheetViews>
  <sheetFormatPr defaultColWidth="9.140625" defaultRowHeight="12.75"/>
  <cols>
    <col min="1" max="1" width="9.140625" style="2" customWidth="1"/>
    <col min="2" max="2" width="44.421875" style="2" customWidth="1"/>
    <col min="3" max="3" width="9.421875" style="28"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2.75">
      <c r="A1" s="1" t="s">
        <v>0</v>
      </c>
    </row>
    <row r="2" ht="12.75">
      <c r="A2" s="2" t="s">
        <v>1</v>
      </c>
    </row>
    <row r="4" spans="1:6" s="1" customFormat="1" ht="12.75">
      <c r="A4" s="1" t="s">
        <v>10</v>
      </c>
      <c r="C4" s="38"/>
      <c r="D4" s="4"/>
      <c r="E4" s="4"/>
      <c r="F4" s="4"/>
    </row>
    <row r="5" spans="1:6" s="1" customFormat="1" ht="12.75">
      <c r="A5" s="1" t="s">
        <v>91</v>
      </c>
      <c r="C5" s="38"/>
      <c r="D5" s="4"/>
      <c r="E5" s="4"/>
      <c r="F5" s="4"/>
    </row>
    <row r="6" spans="1:7" s="1" customFormat="1" ht="12.75">
      <c r="A6" s="2" t="s">
        <v>2</v>
      </c>
      <c r="C6" s="38"/>
      <c r="D6" s="4"/>
      <c r="E6" s="4"/>
      <c r="F6" s="47"/>
      <c r="G6" s="38"/>
    </row>
    <row r="7" spans="4:7" ht="12.75">
      <c r="D7" s="5" t="s">
        <v>51</v>
      </c>
      <c r="E7" s="5" t="s">
        <v>51</v>
      </c>
      <c r="F7" s="5"/>
      <c r="G7" s="28" t="s">
        <v>83</v>
      </c>
    </row>
    <row r="8" spans="4:7" ht="12.75">
      <c r="D8" s="5" t="s">
        <v>49</v>
      </c>
      <c r="E8" s="5" t="s">
        <v>49</v>
      </c>
      <c r="F8" s="5" t="s">
        <v>49</v>
      </c>
      <c r="G8" s="28" t="s">
        <v>50</v>
      </c>
    </row>
    <row r="9" spans="3:7" ht="12.75">
      <c r="C9" s="28" t="s">
        <v>46</v>
      </c>
      <c r="D9" s="5" t="s">
        <v>72</v>
      </c>
      <c r="E9" s="5" t="s">
        <v>75</v>
      </c>
      <c r="F9" s="5" t="s">
        <v>90</v>
      </c>
      <c r="G9" s="28" t="s">
        <v>86</v>
      </c>
    </row>
    <row r="10" spans="4:7" ht="12.75">
      <c r="D10" s="5" t="s">
        <v>26</v>
      </c>
      <c r="E10" s="5" t="s">
        <v>26</v>
      </c>
      <c r="F10" s="5" t="s">
        <v>26</v>
      </c>
      <c r="G10" s="5" t="s">
        <v>26</v>
      </c>
    </row>
    <row r="11" spans="4:6" ht="12.75">
      <c r="D11" s="8"/>
      <c r="E11" s="8"/>
      <c r="F11" s="8"/>
    </row>
    <row r="12" spans="1:7" ht="12.75">
      <c r="A12" s="2" t="s">
        <v>11</v>
      </c>
      <c r="D12" s="3">
        <v>6287231</v>
      </c>
      <c r="E12" s="3">
        <v>6712693</v>
      </c>
      <c r="F12" s="37">
        <f>12591970-988533-444632</f>
        <v>11158805</v>
      </c>
      <c r="G12" s="37">
        <f>12848633-992914-479755</f>
        <v>11375964</v>
      </c>
    </row>
    <row r="13" spans="1:7" ht="12.75">
      <c r="A13" s="2" t="s">
        <v>92</v>
      </c>
      <c r="F13" s="37">
        <v>988533</v>
      </c>
      <c r="G13" s="37">
        <v>992914</v>
      </c>
    </row>
    <row r="14" spans="1:7" ht="12.75">
      <c r="A14" s="2" t="s">
        <v>104</v>
      </c>
      <c r="F14" s="37">
        <v>444632</v>
      </c>
      <c r="G14" s="37">
        <v>479755</v>
      </c>
    </row>
    <row r="15" spans="1:7" ht="12.75">
      <c r="A15" s="2" t="s">
        <v>80</v>
      </c>
      <c r="D15" s="3">
        <v>139121</v>
      </c>
      <c r="E15" s="3">
        <v>139121</v>
      </c>
      <c r="F15" s="37">
        <v>525045</v>
      </c>
      <c r="G15" s="37">
        <v>414149</v>
      </c>
    </row>
    <row r="16" spans="1:7" ht="12.75">
      <c r="A16" s="2" t="s">
        <v>89</v>
      </c>
      <c r="F16" s="37">
        <v>527919</v>
      </c>
      <c r="G16" s="37">
        <v>458179</v>
      </c>
    </row>
    <row r="17" spans="1:7" ht="12.75">
      <c r="A17" s="2" t="s">
        <v>44</v>
      </c>
      <c r="D17" s="3">
        <v>970000</v>
      </c>
      <c r="E17" s="3">
        <v>1000000</v>
      </c>
      <c r="F17" s="37">
        <v>1332000</v>
      </c>
      <c r="G17" s="37">
        <v>1341000</v>
      </c>
    </row>
    <row r="18" spans="6:7" ht="12.75">
      <c r="F18" s="37"/>
      <c r="G18" s="37"/>
    </row>
    <row r="19" spans="1:7" ht="12.75">
      <c r="A19" s="2" t="s">
        <v>12</v>
      </c>
      <c r="F19" s="37"/>
      <c r="G19" s="37"/>
    </row>
    <row r="20" spans="1:7" ht="12.75">
      <c r="A20" s="2" t="s">
        <v>13</v>
      </c>
      <c r="D20" s="3">
        <v>2904663</v>
      </c>
      <c r="E20" s="3">
        <v>2168835</v>
      </c>
      <c r="F20" s="37">
        <v>5407527</v>
      </c>
      <c r="G20" s="37">
        <v>5386059</v>
      </c>
    </row>
    <row r="21" spans="1:7" ht="12.75">
      <c r="A21" s="2" t="s">
        <v>14</v>
      </c>
      <c r="D21" s="3">
        <f>14168190+58610575</f>
        <v>72778765</v>
      </c>
      <c r="E21" s="3">
        <f>3468537+66150885</f>
        <v>69619422</v>
      </c>
      <c r="F21" s="37">
        <f>5445328+71782020</f>
        <v>77227348</v>
      </c>
      <c r="G21" s="37">
        <v>68274772</v>
      </c>
    </row>
    <row r="22" spans="1:7" ht="12.75">
      <c r="A22" s="2" t="s">
        <v>15</v>
      </c>
      <c r="D22" s="3">
        <v>1252119</v>
      </c>
      <c r="E22" s="3">
        <f>1136819+90000+181089</f>
        <v>1407908</v>
      </c>
      <c r="F22" s="37">
        <f>692786+465122</f>
        <v>1157908</v>
      </c>
      <c r="G22" s="37">
        <v>1656177</v>
      </c>
    </row>
    <row r="23" spans="1:7" ht="12.75">
      <c r="A23" s="2" t="s">
        <v>79</v>
      </c>
      <c r="D23" s="3">
        <v>7708450</v>
      </c>
      <c r="E23" s="3">
        <v>7618246</v>
      </c>
      <c r="F23" s="37">
        <v>5946546</v>
      </c>
      <c r="G23" s="37">
        <v>6112856</v>
      </c>
    </row>
    <row r="24" spans="1:7" ht="12.75">
      <c r="A24" s="2" t="s">
        <v>16</v>
      </c>
      <c r="D24" s="3">
        <v>2463427</v>
      </c>
      <c r="E24" s="3">
        <v>19174435</v>
      </c>
      <c r="F24" s="37">
        <v>6293643</v>
      </c>
      <c r="G24" s="37">
        <v>5243920</v>
      </c>
    </row>
    <row r="25" spans="4:7" ht="12.75">
      <c r="D25" s="9">
        <f>SUM(D20:D24)</f>
        <v>87107424</v>
      </c>
      <c r="E25" s="9">
        <f>SUM(E20:E24)</f>
        <v>99988846</v>
      </c>
      <c r="F25" s="48">
        <f>SUM(F20:F24)</f>
        <v>96032972</v>
      </c>
      <c r="G25" s="48">
        <f>SUM(G20:G24)</f>
        <v>86673784</v>
      </c>
    </row>
    <row r="26" spans="6:7" ht="12.75">
      <c r="F26" s="37"/>
      <c r="G26" s="37"/>
    </row>
    <row r="27" spans="1:7" ht="12.75">
      <c r="A27" s="2" t="s">
        <v>17</v>
      </c>
      <c r="F27" s="37"/>
      <c r="G27" s="37"/>
    </row>
    <row r="28" spans="1:7" ht="12.75">
      <c r="A28" s="2" t="s">
        <v>18</v>
      </c>
      <c r="D28" s="3">
        <f>39708627+3055518</f>
        <v>42764145</v>
      </c>
      <c r="E28" s="3">
        <v>40880605</v>
      </c>
      <c r="F28" s="37">
        <f>44610973+4586931</f>
        <v>49197904</v>
      </c>
      <c r="G28" s="37">
        <v>39835089</v>
      </c>
    </row>
    <row r="29" spans="1:7" ht="12.75">
      <c r="A29" s="2" t="s">
        <v>19</v>
      </c>
      <c r="D29" s="3">
        <f>8384266+1738663-75000</f>
        <v>10047929</v>
      </c>
      <c r="E29" s="3">
        <f>8495411+2979531+539058</f>
        <v>12014000</v>
      </c>
      <c r="F29" s="37">
        <v>3909210</v>
      </c>
      <c r="G29" s="37">
        <v>4658728</v>
      </c>
    </row>
    <row r="30" spans="1:7" ht="12.75">
      <c r="A30" s="2" t="s">
        <v>20</v>
      </c>
      <c r="C30" s="28">
        <v>25</v>
      </c>
      <c r="D30" s="3">
        <v>10905554</v>
      </c>
      <c r="E30" s="3">
        <v>8890984</v>
      </c>
      <c r="F30" s="37">
        <v>1703000</v>
      </c>
      <c r="G30" s="37">
        <v>3108818</v>
      </c>
    </row>
    <row r="31" spans="1:7" ht="12.75">
      <c r="A31" s="2" t="s">
        <v>21</v>
      </c>
      <c r="D31" s="3">
        <v>4737823</v>
      </c>
      <c r="E31" s="3">
        <v>3857702</v>
      </c>
      <c r="F31" s="37">
        <v>1373461</v>
      </c>
      <c r="G31" s="37">
        <v>1181000</v>
      </c>
    </row>
    <row r="32" spans="4:7" ht="12.75">
      <c r="D32" s="9">
        <f>SUM(D28:D31)</f>
        <v>68455451</v>
      </c>
      <c r="E32" s="9">
        <f>SUM(E28:E31)</f>
        <v>65643291</v>
      </c>
      <c r="F32" s="48">
        <f>SUM(F28:F31)</f>
        <v>56183575</v>
      </c>
      <c r="G32" s="48">
        <f>SUM(G28:G31)</f>
        <v>48783635</v>
      </c>
    </row>
    <row r="33" spans="1:7" ht="12.75">
      <c r="A33" s="2" t="s">
        <v>101</v>
      </c>
      <c r="D33" s="9">
        <f>D25-D32</f>
        <v>18651973</v>
      </c>
      <c r="E33" s="9">
        <f>E25-E32</f>
        <v>34345555</v>
      </c>
      <c r="F33" s="48">
        <f>F25-F32</f>
        <v>39849397</v>
      </c>
      <c r="G33" s="48">
        <f>G25-G32</f>
        <v>37890149</v>
      </c>
    </row>
    <row r="34" spans="4:7" ht="12.75">
      <c r="D34" s="11"/>
      <c r="E34" s="11"/>
      <c r="F34" s="49"/>
      <c r="G34" s="49"/>
    </row>
    <row r="35" spans="4:7" ht="13.5" thickBot="1">
      <c r="D35" s="7">
        <f>SUM(D12:D17)+D33</f>
        <v>26048325</v>
      </c>
      <c r="E35" s="7">
        <f>SUM(E12:E17)+E33</f>
        <v>42197369</v>
      </c>
      <c r="F35" s="50">
        <f>SUM(F12:F17)+F33</f>
        <v>54826331</v>
      </c>
      <c r="G35" s="50">
        <f>SUM(G12:G17)+G33</f>
        <v>52952110</v>
      </c>
    </row>
    <row r="36" spans="6:7" ht="13.5" thickTop="1">
      <c r="F36" s="37"/>
      <c r="G36" s="37"/>
    </row>
    <row r="37" spans="1:7" ht="12.75">
      <c r="A37" s="2" t="s">
        <v>102</v>
      </c>
      <c r="F37" s="37"/>
      <c r="G37" s="37"/>
    </row>
    <row r="38" spans="1:7" ht="12.75">
      <c r="A38" s="2" t="s">
        <v>22</v>
      </c>
      <c r="D38" s="3">
        <v>21254000</v>
      </c>
      <c r="E38" s="3">
        <v>28354000</v>
      </c>
      <c r="F38" s="37">
        <v>28354000</v>
      </c>
      <c r="G38" s="37">
        <v>28354000</v>
      </c>
    </row>
    <row r="39" spans="1:7" ht="12.75">
      <c r="A39" s="2" t="s">
        <v>76</v>
      </c>
      <c r="D39" s="3">
        <v>0</v>
      </c>
      <c r="E39" s="3">
        <v>6433824</v>
      </c>
      <c r="F39" s="37">
        <v>6406222</v>
      </c>
      <c r="G39" s="37">
        <v>6406222</v>
      </c>
    </row>
    <row r="40" spans="1:7" ht="12.75">
      <c r="A40" s="2" t="s">
        <v>103</v>
      </c>
      <c r="F40" s="37">
        <v>-85789</v>
      </c>
      <c r="G40" s="37">
        <v>83729</v>
      </c>
    </row>
    <row r="41" spans="1:7" ht="12.75">
      <c r="A41" s="2" t="s">
        <v>84</v>
      </c>
      <c r="D41" s="6">
        <v>434293</v>
      </c>
      <c r="E41" s="6">
        <v>3120474</v>
      </c>
      <c r="F41" s="51">
        <v>20151898</v>
      </c>
      <c r="G41" s="51">
        <v>18108159</v>
      </c>
    </row>
    <row r="42" spans="1:7" ht="12.75">
      <c r="A42" s="2" t="s">
        <v>85</v>
      </c>
      <c r="D42" s="3">
        <f>SUM(D38:D41)</f>
        <v>21688293</v>
      </c>
      <c r="E42" s="3">
        <f>SUM(E38:E41)</f>
        <v>37908298</v>
      </c>
      <c r="F42" s="37">
        <f>SUM(F38:F41)</f>
        <v>54826331</v>
      </c>
      <c r="G42" s="37">
        <f>SUM(G38:G41)</f>
        <v>52952110</v>
      </c>
    </row>
    <row r="43" spans="6:7" ht="13.5" thickBot="1">
      <c r="F43" s="52">
        <f>SUM(F42:F42)</f>
        <v>54826331</v>
      </c>
      <c r="G43" s="52">
        <f>SUM(G42:G42)</f>
        <v>52952110</v>
      </c>
    </row>
    <row r="44" spans="6:7" ht="13.5" thickTop="1">
      <c r="F44" s="37"/>
      <c r="G44" s="37"/>
    </row>
    <row r="45" spans="1:7" ht="12.75">
      <c r="A45" s="22"/>
      <c r="B45" s="22"/>
      <c r="C45" s="30"/>
      <c r="D45" s="11"/>
      <c r="E45" s="11"/>
      <c r="F45" s="49">
        <f>F35-F43</f>
        <v>0</v>
      </c>
      <c r="G45" s="49">
        <f>G35-G43</f>
        <v>0</v>
      </c>
    </row>
    <row r="46" spans="1:7" ht="12.75">
      <c r="A46" s="22"/>
      <c r="B46" s="22"/>
      <c r="C46" s="30"/>
      <c r="D46" s="11"/>
      <c r="E46" s="11"/>
      <c r="F46" s="49"/>
      <c r="G46" s="49"/>
    </row>
    <row r="47" spans="1:7" ht="12.75" hidden="1">
      <c r="A47" s="22"/>
      <c r="B47" s="22"/>
      <c r="C47" s="30"/>
      <c r="D47" s="11"/>
      <c r="E47" s="11"/>
      <c r="F47" s="49"/>
      <c r="G47" s="49"/>
    </row>
    <row r="48" spans="1:7" ht="12.75">
      <c r="A48" s="22"/>
      <c r="B48" s="22"/>
      <c r="C48" s="30"/>
      <c r="D48" s="11"/>
      <c r="E48" s="11"/>
      <c r="F48" s="49"/>
      <c r="G48" s="49"/>
    </row>
    <row r="49" spans="1:7" ht="12.75">
      <c r="A49" s="22"/>
      <c r="B49" s="22"/>
      <c r="C49" s="30"/>
      <c r="D49" s="11"/>
      <c r="E49" s="11"/>
      <c r="F49" s="49"/>
      <c r="G49" s="49"/>
    </row>
    <row r="50" spans="4:7" ht="12.75">
      <c r="D50" s="11"/>
      <c r="E50" s="11"/>
      <c r="F50" s="62"/>
      <c r="G50" s="11"/>
    </row>
    <row r="51" spans="4:7" ht="12.75">
      <c r="D51" s="11"/>
      <c r="E51" s="11"/>
      <c r="F51" s="11"/>
      <c r="G51" s="11"/>
    </row>
    <row r="52" spans="4:7" ht="12.75">
      <c r="D52" s="11"/>
      <c r="E52" s="11"/>
      <c r="F52" s="11"/>
      <c r="G52" s="11"/>
    </row>
    <row r="53" spans="4:7" ht="12.75">
      <c r="D53" s="11"/>
      <c r="E53" s="11"/>
      <c r="F53" s="11"/>
      <c r="G53" s="11"/>
    </row>
    <row r="54" spans="4:7" ht="12.75">
      <c r="D54" s="11"/>
      <c r="E54" s="11"/>
      <c r="F54" s="11"/>
      <c r="G54" s="11"/>
    </row>
    <row r="55" spans="4:6" ht="12.75">
      <c r="D55" s="11"/>
      <c r="E55" s="11"/>
      <c r="F55" s="11"/>
    </row>
    <row r="56" spans="4:6" ht="12.75">
      <c r="D56" s="11"/>
      <c r="E56" s="11"/>
      <c r="F56" s="1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77"/>
  <sheetViews>
    <sheetView view="pageBreakPreview" zoomScaleSheetLayoutView="100" zoomScalePageLayoutView="0" workbookViewId="0" topLeftCell="A18">
      <selection activeCell="H44" sqref="H44"/>
    </sheetView>
  </sheetViews>
  <sheetFormatPr defaultColWidth="9.140625" defaultRowHeight="12.75"/>
  <cols>
    <col min="1" max="1" width="1.28515625" style="0" customWidth="1"/>
    <col min="2" max="2" width="32.140625" style="0" customWidth="1"/>
    <col min="3" max="3" width="1.1484375" style="0" customWidth="1"/>
    <col min="4" max="5" width="11.28125" style="12" bestFit="1" customWidth="1"/>
    <col min="6" max="6" width="12.28125" style="12" bestFit="1" customWidth="1"/>
    <col min="7" max="7" width="13.8515625" style="0" customWidth="1"/>
    <col min="8" max="8" width="11.28125" style="0" bestFit="1" customWidth="1"/>
    <col min="9" max="9" width="10.28125" style="0" bestFit="1" customWidth="1"/>
    <col min="10" max="10" width="11.28125" style="0" bestFit="1" customWidth="1"/>
  </cols>
  <sheetData>
    <row r="1" spans="1:6" s="2" customFormat="1" ht="12.75">
      <c r="A1" s="1" t="s">
        <v>0</v>
      </c>
      <c r="D1" s="3"/>
      <c r="E1" s="3"/>
      <c r="F1" s="3"/>
    </row>
    <row r="2" spans="1:6" s="2" customFormat="1" ht="12.75">
      <c r="A2" s="2" t="s">
        <v>1</v>
      </c>
      <c r="D2" s="3"/>
      <c r="E2" s="3"/>
      <c r="F2" s="3"/>
    </row>
    <row r="3" spans="4:6" s="2" customFormat="1" ht="12.75">
      <c r="D3" s="3"/>
      <c r="E3" s="3"/>
      <c r="F3" s="3"/>
    </row>
    <row r="4" spans="1:6" s="1" customFormat="1" ht="12.75">
      <c r="A4" s="1" t="s">
        <v>23</v>
      </c>
      <c r="D4" s="4"/>
      <c r="E4" s="4"/>
      <c r="F4" s="4"/>
    </row>
    <row r="5" spans="1:6" s="1" customFormat="1" ht="12.75">
      <c r="A5" s="1" t="s">
        <v>263</v>
      </c>
      <c r="D5" s="4"/>
      <c r="E5" s="4"/>
      <c r="F5" s="4"/>
    </row>
    <row r="6" spans="1:6" s="2" customFormat="1" ht="12.75">
      <c r="A6" s="2" t="s">
        <v>2</v>
      </c>
      <c r="D6" s="3"/>
      <c r="E6" s="3"/>
      <c r="F6" s="3"/>
    </row>
    <row r="7" spans="4:6" s="2" customFormat="1" ht="12.75">
      <c r="D7" s="3"/>
      <c r="E7" s="3"/>
      <c r="F7" s="3"/>
    </row>
    <row r="8" spans="2:8" s="2" customFormat="1" ht="12.75">
      <c r="B8" s="33"/>
      <c r="C8" s="33"/>
      <c r="D8" s="145" t="s">
        <v>116</v>
      </c>
      <c r="E8" s="145"/>
      <c r="F8" s="145"/>
      <c r="G8" s="145"/>
      <c r="H8" s="145"/>
    </row>
    <row r="9" spans="2:8" ht="12.75">
      <c r="B9" s="69"/>
      <c r="C9" s="69"/>
      <c r="D9" s="70"/>
      <c r="E9" s="70"/>
      <c r="F9" s="70"/>
      <c r="G9" s="69"/>
      <c r="H9" s="69"/>
    </row>
    <row r="10" spans="2:8" ht="12.75">
      <c r="B10" s="69"/>
      <c r="C10" s="69"/>
      <c r="D10" s="70"/>
      <c r="E10" s="145" t="s">
        <v>184</v>
      </c>
      <c r="F10" s="145"/>
      <c r="G10" s="112" t="s">
        <v>185</v>
      </c>
      <c r="H10" s="92"/>
    </row>
    <row r="11" spans="2:8" ht="12.75">
      <c r="B11" s="69"/>
      <c r="C11" s="69"/>
      <c r="D11" s="70"/>
      <c r="E11" s="145" t="s">
        <v>87</v>
      </c>
      <c r="F11" s="145"/>
      <c r="G11" s="112" t="s">
        <v>87</v>
      </c>
      <c r="H11" s="92"/>
    </row>
    <row r="12" spans="2:10" ht="12.75">
      <c r="B12" s="69"/>
      <c r="C12" s="69"/>
      <c r="D12" s="70"/>
      <c r="E12" s="70"/>
      <c r="F12" s="92" t="s">
        <v>180</v>
      </c>
      <c r="G12" s="69"/>
      <c r="H12" s="69"/>
      <c r="I12" s="38"/>
      <c r="J12" s="38"/>
    </row>
    <row r="13" spans="2:10" ht="12.75">
      <c r="B13" s="69"/>
      <c r="C13" s="69"/>
      <c r="D13" s="70"/>
      <c r="E13" s="70"/>
      <c r="F13" s="47" t="s">
        <v>181</v>
      </c>
      <c r="G13" s="69"/>
      <c r="H13" s="69"/>
      <c r="I13" s="38"/>
      <c r="J13" s="38"/>
    </row>
    <row r="14" spans="4:10" ht="12.75">
      <c r="D14" s="47" t="s">
        <v>24</v>
      </c>
      <c r="E14" s="47" t="s">
        <v>24</v>
      </c>
      <c r="F14" s="47" t="s">
        <v>182</v>
      </c>
      <c r="G14" s="38" t="s">
        <v>114</v>
      </c>
      <c r="H14" s="38"/>
      <c r="I14" s="38" t="s">
        <v>117</v>
      </c>
      <c r="J14" s="38" t="s">
        <v>119</v>
      </c>
    </row>
    <row r="15" spans="3:10" ht="12.75">
      <c r="C15" s="13"/>
      <c r="D15" s="47" t="s">
        <v>69</v>
      </c>
      <c r="E15" s="47" t="s">
        <v>71</v>
      </c>
      <c r="F15" s="47" t="s">
        <v>87</v>
      </c>
      <c r="G15" s="38" t="s">
        <v>183</v>
      </c>
      <c r="H15" s="38" t="s">
        <v>25</v>
      </c>
      <c r="I15" s="38" t="s">
        <v>118</v>
      </c>
      <c r="J15" s="38" t="s">
        <v>120</v>
      </c>
    </row>
    <row r="16" spans="4:10" ht="12.75">
      <c r="D16" s="47" t="s">
        <v>26</v>
      </c>
      <c r="E16" s="47" t="s">
        <v>26</v>
      </c>
      <c r="F16" s="47" t="s">
        <v>26</v>
      </c>
      <c r="G16" s="38" t="s">
        <v>26</v>
      </c>
      <c r="H16" s="38" t="s">
        <v>26</v>
      </c>
      <c r="I16" s="38" t="s">
        <v>26</v>
      </c>
      <c r="J16" s="38" t="s">
        <v>26</v>
      </c>
    </row>
    <row r="18" spans="1:10" ht="12.75">
      <c r="A18" t="s">
        <v>124</v>
      </c>
      <c r="D18" s="113">
        <v>28354000</v>
      </c>
      <c r="E18" s="113">
        <v>6406222</v>
      </c>
      <c r="F18" s="113">
        <v>-51769</v>
      </c>
      <c r="G18" s="113">
        <v>26710304</v>
      </c>
      <c r="H18" s="114">
        <f>SUM(D18:G18)</f>
        <v>61418757</v>
      </c>
      <c r="I18" s="113">
        <v>1139138</v>
      </c>
      <c r="J18" s="114">
        <f>H18+I18</f>
        <v>62557895</v>
      </c>
    </row>
    <row r="19" spans="4:10" ht="12.75">
      <c r="D19" s="113"/>
      <c r="E19" s="113"/>
      <c r="F19" s="113"/>
      <c r="G19" s="113"/>
      <c r="H19" s="114"/>
      <c r="I19" s="114"/>
      <c r="J19" s="114"/>
    </row>
    <row r="20" spans="1:10" ht="12.75">
      <c r="A20" t="s">
        <v>256</v>
      </c>
      <c r="D20" s="113"/>
      <c r="E20" s="113"/>
      <c r="F20" s="113"/>
      <c r="G20" s="113"/>
      <c r="H20" s="114"/>
      <c r="I20" s="114"/>
      <c r="J20" s="114"/>
    </row>
    <row r="21" spans="2:10" ht="12.75">
      <c r="B21" t="s">
        <v>257</v>
      </c>
      <c r="D21" s="113">
        <v>1225000</v>
      </c>
      <c r="E21" s="113">
        <v>3920000</v>
      </c>
      <c r="F21" s="113">
        <v>0</v>
      </c>
      <c r="G21" s="113">
        <v>0</v>
      </c>
      <c r="H21" s="114">
        <f>SUM(D21:G21)</f>
        <v>5145000</v>
      </c>
      <c r="I21" s="114">
        <v>0</v>
      </c>
      <c r="J21" s="114">
        <f>H21+I21</f>
        <v>5145000</v>
      </c>
    </row>
    <row r="22" spans="2:10" ht="12.75">
      <c r="B22" t="s">
        <v>258</v>
      </c>
      <c r="D22" s="113"/>
      <c r="E22" s="113"/>
      <c r="F22" s="113"/>
      <c r="G22" s="113"/>
      <c r="H22" s="114"/>
      <c r="I22" s="114"/>
      <c r="J22" s="114"/>
    </row>
    <row r="23" spans="2:10" ht="12.75">
      <c r="B23" t="s">
        <v>259</v>
      </c>
      <c r="D23" s="113">
        <v>4608294</v>
      </c>
      <c r="E23" s="113">
        <v>9216590</v>
      </c>
      <c r="F23" s="113">
        <v>0</v>
      </c>
      <c r="G23" s="113">
        <v>0</v>
      </c>
      <c r="H23" s="114">
        <f>SUM(D23:G23)</f>
        <v>13824884</v>
      </c>
      <c r="I23" s="114">
        <v>0</v>
      </c>
      <c r="J23" s="114">
        <f>H23+I23</f>
        <v>13824884</v>
      </c>
    </row>
    <row r="24" spans="4:10" ht="12.75">
      <c r="D24" s="113"/>
      <c r="E24" s="113"/>
      <c r="F24" s="113"/>
      <c r="G24" s="113"/>
      <c r="H24" s="114"/>
      <c r="I24" s="114"/>
      <c r="J24" s="114"/>
    </row>
    <row r="25" spans="1:10" ht="12.75">
      <c r="A25" t="s">
        <v>260</v>
      </c>
      <c r="D25" s="113">
        <v>0</v>
      </c>
      <c r="E25" s="113">
        <v>-775779</v>
      </c>
      <c r="F25" s="113">
        <v>0</v>
      </c>
      <c r="G25" s="113">
        <v>0</v>
      </c>
      <c r="H25" s="114">
        <f>SUM(D25:G25)</f>
        <v>-775779</v>
      </c>
      <c r="I25" s="114">
        <v>0</v>
      </c>
      <c r="J25" s="114">
        <f>H25+I25</f>
        <v>-775779</v>
      </c>
    </row>
    <row r="26" spans="4:10" ht="12.75">
      <c r="D26" s="113"/>
      <c r="E26" s="113"/>
      <c r="F26" s="113"/>
      <c r="G26" s="113"/>
      <c r="H26" s="114"/>
      <c r="I26" s="114"/>
      <c r="J26" s="114"/>
    </row>
    <row r="27" spans="1:10" ht="12.75">
      <c r="A27" t="s">
        <v>88</v>
      </c>
      <c r="D27" s="113">
        <v>0</v>
      </c>
      <c r="E27" s="113">
        <v>0</v>
      </c>
      <c r="F27" s="113">
        <v>124591</v>
      </c>
      <c r="G27" s="113">
        <v>0</v>
      </c>
      <c r="H27" s="114">
        <f>SUM(D27:G27)</f>
        <v>124591</v>
      </c>
      <c r="I27" s="114">
        <v>23004</v>
      </c>
      <c r="J27" s="114">
        <f>H27+I27</f>
        <v>147595</v>
      </c>
    </row>
    <row r="28" spans="4:10" ht="12.75">
      <c r="D28" s="113"/>
      <c r="E28" s="113"/>
      <c r="F28" s="113"/>
      <c r="G28" s="113"/>
      <c r="H28" s="114"/>
      <c r="I28" s="114"/>
      <c r="J28" s="114"/>
    </row>
    <row r="29" spans="1:10" ht="12.75">
      <c r="A29" t="s">
        <v>261</v>
      </c>
      <c r="D29" s="113"/>
      <c r="E29" s="113"/>
      <c r="F29" s="113"/>
      <c r="G29" s="113"/>
      <c r="H29" s="114"/>
      <c r="I29" s="114"/>
      <c r="J29" s="114"/>
    </row>
    <row r="30" spans="2:10" ht="12.75">
      <c r="B30" t="s">
        <v>262</v>
      </c>
      <c r="D30" s="113">
        <v>0</v>
      </c>
      <c r="E30" s="113">
        <v>0</v>
      </c>
      <c r="F30" s="113">
        <v>0</v>
      </c>
      <c r="G30" s="113">
        <v>0</v>
      </c>
      <c r="H30" s="114">
        <f>SUM(D30:G30)</f>
        <v>0</v>
      </c>
      <c r="I30" s="114">
        <v>195668</v>
      </c>
      <c r="J30" s="114">
        <f>H30+I30</f>
        <v>195668</v>
      </c>
    </row>
    <row r="31" spans="4:10" ht="12.75">
      <c r="D31" s="113"/>
      <c r="E31" s="113"/>
      <c r="F31" s="113"/>
      <c r="G31" s="113"/>
      <c r="H31" s="114"/>
      <c r="I31" s="114"/>
      <c r="J31" s="114"/>
    </row>
    <row r="32" spans="1:10" ht="12.75">
      <c r="A32" t="s">
        <v>126</v>
      </c>
      <c r="D32" s="113">
        <v>0</v>
      </c>
      <c r="E32" s="113">
        <v>0</v>
      </c>
      <c r="F32" s="113">
        <v>0</v>
      </c>
      <c r="G32" s="113">
        <f>PL!H39</f>
        <v>2150217</v>
      </c>
      <c r="H32" s="114">
        <f>SUM(D32:G32)</f>
        <v>2150217</v>
      </c>
      <c r="I32" s="114">
        <f>PL!H41</f>
        <v>-273772</v>
      </c>
      <c r="J32" s="114">
        <f>H32+I32</f>
        <v>1876445</v>
      </c>
    </row>
    <row r="33" spans="4:10" ht="12.75">
      <c r="D33" s="113"/>
      <c r="E33" s="113"/>
      <c r="F33" s="113"/>
      <c r="G33" s="113"/>
      <c r="H33" s="114"/>
      <c r="I33" s="114"/>
      <c r="J33" s="114"/>
    </row>
    <row r="34" spans="1:10" ht="13.5" thickBot="1">
      <c r="A34" t="s">
        <v>255</v>
      </c>
      <c r="D34" s="115">
        <f aca="true" t="shared" si="0" ref="D34:J34">SUM(D18:D33)</f>
        <v>34187294</v>
      </c>
      <c r="E34" s="115">
        <f t="shared" si="0"/>
        <v>18767033</v>
      </c>
      <c r="F34" s="115">
        <f t="shared" si="0"/>
        <v>72822</v>
      </c>
      <c r="G34" s="115">
        <f t="shared" si="0"/>
        <v>28860521</v>
      </c>
      <c r="H34" s="115">
        <f t="shared" si="0"/>
        <v>81887670</v>
      </c>
      <c r="I34" s="116">
        <f t="shared" si="0"/>
        <v>1084038</v>
      </c>
      <c r="J34" s="116">
        <f t="shared" si="0"/>
        <v>82971708</v>
      </c>
    </row>
    <row r="35" spans="4:10" ht="13.5" thickTop="1">
      <c r="D35" s="117"/>
      <c r="E35" s="117"/>
      <c r="F35" s="117"/>
      <c r="G35" s="117"/>
      <c r="H35" s="117"/>
      <c r="I35" s="114"/>
      <c r="J35" s="114"/>
    </row>
    <row r="36" spans="4:10" ht="12.75">
      <c r="D36" s="117"/>
      <c r="E36" s="117"/>
      <c r="F36" s="117"/>
      <c r="G36" s="117"/>
      <c r="H36" s="117"/>
      <c r="I36" s="114"/>
      <c r="J36" s="114"/>
    </row>
    <row r="37" spans="4:10" ht="12.75">
      <c r="D37" s="113"/>
      <c r="E37" s="113"/>
      <c r="F37" s="113"/>
      <c r="G37" s="114"/>
      <c r="H37" s="114"/>
      <c r="I37" s="114"/>
      <c r="J37" s="114"/>
    </row>
    <row r="38" spans="1:10" ht="12.75">
      <c r="A38" t="s">
        <v>135</v>
      </c>
      <c r="D38" s="118">
        <v>63490690</v>
      </c>
      <c r="E38" s="113">
        <v>0</v>
      </c>
      <c r="F38" s="113">
        <v>143993</v>
      </c>
      <c r="G38" s="113">
        <v>17092864</v>
      </c>
      <c r="H38" s="114">
        <f>SUM(D38:G38)</f>
        <v>80727547</v>
      </c>
      <c r="I38" s="113">
        <v>820375</v>
      </c>
      <c r="J38" s="114">
        <f>H38+I38</f>
        <v>81547922</v>
      </c>
    </row>
    <row r="39" spans="4:10" ht="12.75">
      <c r="D39" s="113"/>
      <c r="E39" s="113"/>
      <c r="F39" s="113"/>
      <c r="G39" s="113"/>
      <c r="H39" s="114"/>
      <c r="I39" s="114"/>
      <c r="J39" s="114"/>
    </row>
    <row r="40" spans="1:10" ht="12.75">
      <c r="A40" t="s">
        <v>88</v>
      </c>
      <c r="D40" s="113">
        <v>0</v>
      </c>
      <c r="E40" s="113">
        <v>0</v>
      </c>
      <c r="F40" s="103">
        <f>F47-F38</f>
        <v>825819</v>
      </c>
      <c r="G40" s="113">
        <v>0</v>
      </c>
      <c r="H40" s="114">
        <f>SUM(D40:G40)</f>
        <v>825819</v>
      </c>
      <c r="I40" s="118">
        <v>2102</v>
      </c>
      <c r="J40" s="119">
        <f>H40+I40</f>
        <v>827921</v>
      </c>
    </row>
    <row r="41" spans="4:10" ht="12.75">
      <c r="D41" s="113"/>
      <c r="E41" s="113"/>
      <c r="F41" s="103"/>
      <c r="G41" s="113"/>
      <c r="H41" s="114"/>
      <c r="I41" s="113"/>
      <c r="J41" s="119"/>
    </row>
    <row r="42" spans="1:10" ht="12.75">
      <c r="A42" t="s">
        <v>171</v>
      </c>
      <c r="D42" s="113"/>
      <c r="E42" s="113"/>
      <c r="F42" s="103"/>
      <c r="G42" s="113"/>
      <c r="H42" s="114"/>
      <c r="J42" s="119"/>
    </row>
    <row r="43" spans="2:10" ht="12.75">
      <c r="B43" t="s">
        <v>189</v>
      </c>
      <c r="D43" s="113">
        <v>0</v>
      </c>
      <c r="E43" s="113">
        <v>0</v>
      </c>
      <c r="F43" s="103">
        <v>0</v>
      </c>
      <c r="G43" s="113">
        <v>0</v>
      </c>
      <c r="H43" s="114">
        <v>0</v>
      </c>
      <c r="I43" s="113">
        <v>-1051</v>
      </c>
      <c r="J43" s="119">
        <f>H43+I43</f>
        <v>-1051</v>
      </c>
    </row>
    <row r="44" spans="4:10" ht="12.75">
      <c r="D44" s="113"/>
      <c r="E44" s="113"/>
      <c r="F44" s="113"/>
      <c r="G44" s="113"/>
      <c r="H44" s="114"/>
      <c r="I44" s="113"/>
      <c r="J44" s="114"/>
    </row>
    <row r="45" spans="1:10" ht="12.75">
      <c r="A45" t="s">
        <v>186</v>
      </c>
      <c r="D45" s="113">
        <v>0</v>
      </c>
      <c r="E45" s="113">
        <v>0</v>
      </c>
      <c r="F45" s="113">
        <v>0</v>
      </c>
      <c r="G45" s="94">
        <f>PL!G39</f>
        <v>-2804182</v>
      </c>
      <c r="H45" s="114">
        <f>SUM(D45:G45)</f>
        <v>-2804182</v>
      </c>
      <c r="I45" s="96">
        <f>PL!G41</f>
        <v>-148791</v>
      </c>
      <c r="J45" s="114">
        <f>H45+I45</f>
        <v>-2952973</v>
      </c>
    </row>
    <row r="46" spans="4:10" ht="12.75">
      <c r="D46" s="113"/>
      <c r="E46" s="113"/>
      <c r="F46" s="113"/>
      <c r="G46" s="94"/>
      <c r="H46" s="114"/>
      <c r="I46" s="114"/>
      <c r="J46" s="114"/>
    </row>
    <row r="47" spans="1:10" ht="13.5" thickBot="1">
      <c r="A47" t="s">
        <v>265</v>
      </c>
      <c r="D47" s="115">
        <f aca="true" t="shared" si="1" ref="D47:J47">SUM(D38:D46)</f>
        <v>63490690</v>
      </c>
      <c r="E47" s="115">
        <f t="shared" si="1"/>
        <v>0</v>
      </c>
      <c r="F47" s="107">
        <v>969812</v>
      </c>
      <c r="G47" s="120">
        <f t="shared" si="1"/>
        <v>14288682</v>
      </c>
      <c r="H47" s="115">
        <f t="shared" si="1"/>
        <v>78749184</v>
      </c>
      <c r="I47" s="115">
        <f t="shared" si="1"/>
        <v>672635</v>
      </c>
      <c r="J47" s="115">
        <f t="shared" si="1"/>
        <v>79421819</v>
      </c>
    </row>
    <row r="48" spans="4:10" ht="13.5" thickTop="1">
      <c r="D48" s="113"/>
      <c r="E48" s="113"/>
      <c r="F48" s="113"/>
      <c r="G48" s="114"/>
      <c r="H48" s="114"/>
      <c r="I48" s="114"/>
      <c r="J48" s="114"/>
    </row>
    <row r="49" spans="4:10" ht="12.75">
      <c r="D49" s="113"/>
      <c r="E49" s="113"/>
      <c r="F49" s="113"/>
      <c r="G49" s="114"/>
      <c r="H49" s="114"/>
      <c r="I49" s="114"/>
      <c r="J49" s="114"/>
    </row>
    <row r="50" spans="4:10" ht="12.75">
      <c r="D50" s="113"/>
      <c r="E50" s="113"/>
      <c r="F50" s="113"/>
      <c r="G50" s="114"/>
      <c r="H50" s="114"/>
      <c r="I50" s="114"/>
      <c r="J50" s="114"/>
    </row>
    <row r="51" spans="4:10" ht="12.75">
      <c r="D51" s="113"/>
      <c r="E51" s="113"/>
      <c r="F51" s="113"/>
      <c r="G51" s="114"/>
      <c r="H51" s="114"/>
      <c r="I51" s="114"/>
      <c r="J51" s="114"/>
    </row>
    <row r="52" spans="4:10" ht="12.75">
      <c r="D52" s="113"/>
      <c r="E52" s="113"/>
      <c r="F52" s="113"/>
      <c r="G52" s="114"/>
      <c r="H52" s="114"/>
      <c r="I52" s="114"/>
      <c r="J52" s="114"/>
    </row>
    <row r="53" spans="4:10" ht="12.75">
      <c r="D53" s="113"/>
      <c r="E53" s="113"/>
      <c r="F53" s="113"/>
      <c r="G53" s="114"/>
      <c r="H53" s="114"/>
      <c r="I53" s="114"/>
      <c r="J53" s="114"/>
    </row>
    <row r="54" spans="4:10" ht="12.75">
      <c r="D54" s="113"/>
      <c r="E54" s="113"/>
      <c r="F54" s="113"/>
      <c r="G54" s="114"/>
      <c r="H54" s="114"/>
      <c r="I54" s="114"/>
      <c r="J54" s="114"/>
    </row>
    <row r="55" spans="4:10" ht="12.75">
      <c r="D55" s="113"/>
      <c r="E55" s="113"/>
      <c r="F55" s="113"/>
      <c r="G55" s="114"/>
      <c r="H55" s="114"/>
      <c r="I55" s="114"/>
      <c r="J55" s="114"/>
    </row>
    <row r="56" spans="4:10" ht="12.75">
      <c r="D56" s="113"/>
      <c r="E56" s="113"/>
      <c r="F56" s="113"/>
      <c r="G56" s="114"/>
      <c r="H56" s="114"/>
      <c r="I56" s="114"/>
      <c r="J56" s="114"/>
    </row>
    <row r="57" spans="4:10" ht="12.75">
      <c r="D57" s="113"/>
      <c r="E57" s="113"/>
      <c r="F57" s="113"/>
      <c r="G57" s="114"/>
      <c r="H57" s="114"/>
      <c r="I57" s="114"/>
      <c r="J57" s="114"/>
    </row>
    <row r="58" spans="4:10" ht="12.75">
      <c r="D58" s="113"/>
      <c r="E58" s="113"/>
      <c r="F58" s="113"/>
      <c r="G58" s="114"/>
      <c r="H58" s="114"/>
      <c r="I58" s="114"/>
      <c r="J58" s="114"/>
    </row>
    <row r="59" spans="4:10" ht="12.75">
      <c r="D59" s="113"/>
      <c r="E59" s="113"/>
      <c r="F59" s="113"/>
      <c r="G59" s="114"/>
      <c r="H59" s="114"/>
      <c r="I59" s="114"/>
      <c r="J59" s="114"/>
    </row>
    <row r="60" spans="4:10" ht="12.75">
      <c r="D60" s="113"/>
      <c r="E60" s="113"/>
      <c r="F60" s="113"/>
      <c r="G60" s="114"/>
      <c r="H60" s="114"/>
      <c r="I60" s="114"/>
      <c r="J60" s="114"/>
    </row>
    <row r="61" spans="4:10" ht="12.75">
      <c r="D61" s="113"/>
      <c r="E61" s="113"/>
      <c r="F61" s="113"/>
      <c r="G61" s="114"/>
      <c r="H61" s="114"/>
      <c r="I61" s="114"/>
      <c r="J61" s="114"/>
    </row>
    <row r="62" spans="4:10" ht="12.75">
      <c r="D62" s="113"/>
      <c r="E62" s="113"/>
      <c r="F62" s="113"/>
      <c r="G62" s="114"/>
      <c r="H62" s="114"/>
      <c r="I62" s="114"/>
      <c r="J62" s="114"/>
    </row>
    <row r="63" spans="4:10" ht="12.75">
      <c r="D63" s="113"/>
      <c r="E63" s="113"/>
      <c r="F63" s="113"/>
      <c r="G63" s="114"/>
      <c r="H63" s="114"/>
      <c r="I63" s="114"/>
      <c r="J63" s="114"/>
    </row>
    <row r="64" spans="4:10" ht="12.75">
      <c r="D64" s="113"/>
      <c r="E64" s="113"/>
      <c r="F64" s="113"/>
      <c r="G64" s="114"/>
      <c r="H64" s="114"/>
      <c r="I64" s="114"/>
      <c r="J64" s="114"/>
    </row>
    <row r="65" spans="4:10" ht="12.75">
      <c r="D65" s="113"/>
      <c r="E65" s="113"/>
      <c r="F65" s="113"/>
      <c r="G65" s="114"/>
      <c r="H65" s="114"/>
      <c r="I65" s="114"/>
      <c r="J65" s="114"/>
    </row>
    <row r="66" spans="4:10" ht="12.75">
      <c r="D66" s="113"/>
      <c r="E66" s="113"/>
      <c r="F66" s="113"/>
      <c r="G66" s="114"/>
      <c r="H66" s="114"/>
      <c r="I66" s="114"/>
      <c r="J66" s="114"/>
    </row>
    <row r="67" spans="4:10" ht="12.75">
      <c r="D67" s="113"/>
      <c r="E67" s="113"/>
      <c r="F67" s="113"/>
      <c r="G67" s="114"/>
      <c r="H67" s="114"/>
      <c r="I67" s="114"/>
      <c r="J67" s="114"/>
    </row>
    <row r="68" spans="4:10" ht="12.75">
      <c r="D68" s="113"/>
      <c r="E68" s="113"/>
      <c r="F68" s="113"/>
      <c r="G68" s="114"/>
      <c r="H68" s="114"/>
      <c r="I68" s="114"/>
      <c r="J68" s="114"/>
    </row>
    <row r="69" spans="4:10" ht="12.75">
      <c r="D69" s="113"/>
      <c r="E69" s="113"/>
      <c r="F69" s="113"/>
      <c r="G69" s="114"/>
      <c r="H69" s="114"/>
      <c r="I69" s="114"/>
      <c r="J69" s="114"/>
    </row>
    <row r="70" spans="4:10" ht="12.75">
      <c r="D70" s="113"/>
      <c r="E70" s="113"/>
      <c r="F70" s="113"/>
      <c r="G70" s="114"/>
      <c r="H70" s="114"/>
      <c r="I70" s="114"/>
      <c r="J70" s="114"/>
    </row>
    <row r="71" spans="4:10" ht="12.75">
      <c r="D71" s="113"/>
      <c r="E71" s="113"/>
      <c r="F71" s="113"/>
      <c r="G71" s="114"/>
      <c r="H71" s="114"/>
      <c r="I71" s="114"/>
      <c r="J71" s="114"/>
    </row>
    <row r="72" spans="4:10" ht="12.75">
      <c r="D72" s="113"/>
      <c r="E72" s="113"/>
      <c r="F72" s="113"/>
      <c r="G72" s="114"/>
      <c r="H72" s="114"/>
      <c r="I72" s="114"/>
      <c r="J72" s="114"/>
    </row>
    <row r="73" spans="4:10" ht="12.75">
      <c r="D73" s="113"/>
      <c r="E73" s="113"/>
      <c r="F73" s="113"/>
      <c r="G73" s="114"/>
      <c r="H73" s="114"/>
      <c r="I73" s="114"/>
      <c r="J73" s="114"/>
    </row>
    <row r="74" spans="4:10" ht="12.75">
      <c r="D74" s="113"/>
      <c r="E74" s="113"/>
      <c r="F74" s="113"/>
      <c r="G74" s="114"/>
      <c r="H74" s="114"/>
      <c r="I74" s="114"/>
      <c r="J74" s="114"/>
    </row>
    <row r="75" spans="4:10" ht="12.75">
      <c r="D75" s="113"/>
      <c r="E75" s="113"/>
      <c r="F75" s="113"/>
      <c r="G75" s="114"/>
      <c r="H75" s="114"/>
      <c r="I75" s="114"/>
      <c r="J75" s="114"/>
    </row>
    <row r="76" spans="4:10" ht="12.75">
      <c r="D76" s="113"/>
      <c r="E76" s="113"/>
      <c r="F76" s="113"/>
      <c r="G76" s="114"/>
      <c r="H76" s="114"/>
      <c r="I76" s="114"/>
      <c r="J76" s="114"/>
    </row>
    <row r="77" spans="4:10" ht="12.75">
      <c r="D77" s="113"/>
      <c r="E77" s="113"/>
      <c r="F77" s="113"/>
      <c r="G77" s="114"/>
      <c r="H77" s="114"/>
      <c r="I77" s="114"/>
      <c r="J77" s="114"/>
    </row>
  </sheetData>
  <sheetProtection/>
  <mergeCells count="3">
    <mergeCell ref="D8:H8"/>
    <mergeCell ref="E10:F10"/>
    <mergeCell ref="E11:F11"/>
  </mergeCells>
  <printOptions horizontalCentered="1"/>
  <pageMargins left="0.7480314960629921" right="0.5905511811023623" top="0.984251968503937" bottom="0.5905511811023623" header="0.5118110236220472" footer="0.5118110236220472"/>
  <pageSetup orientation="portrait" paperSize="9" scale="77" r:id="rId2"/>
  <headerFooter alignWithMargins="0">
    <oddFooter>&amp;C3</oddFooter>
  </headerFooter>
  <drawing r:id="rId1"/>
</worksheet>
</file>

<file path=xl/worksheets/sheet6.xml><?xml version="1.0" encoding="utf-8"?>
<worksheet xmlns="http://schemas.openxmlformats.org/spreadsheetml/2006/main" xmlns:r="http://schemas.openxmlformats.org/officeDocument/2006/relationships">
  <dimension ref="A1:E33"/>
  <sheetViews>
    <sheetView view="pageBreakPreview" zoomScaleSheetLayoutView="100" zoomScalePageLayoutView="0" workbookViewId="0" topLeftCell="A5">
      <selection activeCell="H15" sqref="H15"/>
    </sheetView>
  </sheetViews>
  <sheetFormatPr defaultColWidth="9.140625" defaultRowHeight="12.75"/>
  <cols>
    <col min="1" max="1" width="9.140625" style="2" customWidth="1"/>
    <col min="2" max="2" width="50.57421875" style="2" customWidth="1"/>
    <col min="3" max="3" width="14.421875" style="3" customWidth="1"/>
    <col min="4" max="4" width="1.28515625" style="3" customWidth="1"/>
    <col min="5" max="5" width="14.7109375" style="3" customWidth="1"/>
    <col min="6" max="16384" width="9.140625" style="2" customWidth="1"/>
  </cols>
  <sheetData>
    <row r="1" ht="12.75">
      <c r="A1" s="1" t="s">
        <v>0</v>
      </c>
    </row>
    <row r="2" ht="12.75">
      <c r="A2" s="2" t="s">
        <v>1</v>
      </c>
    </row>
    <row r="4" spans="1:5" s="1" customFormat="1" ht="12.75">
      <c r="A4" s="1" t="s">
        <v>27</v>
      </c>
      <c r="C4" s="4"/>
      <c r="D4" s="4"/>
      <c r="E4" s="4"/>
    </row>
    <row r="5" spans="1:5" s="1" customFormat="1" ht="12.75">
      <c r="A5" s="1" t="str">
        <f>Equity!A5</f>
        <v>FOR THE SIX-MONTH PERIOD ENDED 30 JUNE 2008</v>
      </c>
      <c r="C5" s="4"/>
      <c r="D5" s="4"/>
      <c r="E5" s="4"/>
    </row>
    <row r="6" ht="12.75">
      <c r="A6" s="2" t="s">
        <v>2</v>
      </c>
    </row>
    <row r="7" spans="3:5" ht="12.75">
      <c r="C7" s="144" t="s">
        <v>264</v>
      </c>
      <c r="D7" s="144"/>
      <c r="E7" s="144"/>
    </row>
    <row r="8" spans="3:5" ht="12.75">
      <c r="C8" s="47" t="str">
        <f>'BS'!D9</f>
        <v>30.06.2008</v>
      </c>
      <c r="D8" s="47"/>
      <c r="E8" s="47" t="s">
        <v>253</v>
      </c>
    </row>
    <row r="9" spans="3:5" ht="12.75">
      <c r="C9" s="47"/>
      <c r="D9" s="47"/>
      <c r="E9" s="47"/>
    </row>
    <row r="10" spans="3:5" ht="12.75">
      <c r="C10" s="47" t="s">
        <v>26</v>
      </c>
      <c r="D10" s="47"/>
      <c r="E10" s="47" t="s">
        <v>26</v>
      </c>
    </row>
    <row r="11" spans="3:5" ht="12.75">
      <c r="C11" s="5"/>
      <c r="D11" s="5"/>
      <c r="E11" s="5"/>
    </row>
    <row r="12" spans="1:5" ht="12.75">
      <c r="A12" s="2" t="s">
        <v>173</v>
      </c>
      <c r="C12" s="3">
        <v>-3272929</v>
      </c>
      <c r="E12" s="3">
        <f>-7132198-15229</f>
        <v>-7147427</v>
      </c>
    </row>
    <row r="14" spans="1:5" ht="12.75">
      <c r="A14" s="2" t="s">
        <v>174</v>
      </c>
      <c r="C14" s="3">
        <v>-570831</v>
      </c>
      <c r="E14" s="3">
        <v>-1027083</v>
      </c>
    </row>
    <row r="16" spans="1:5" ht="12.75">
      <c r="A16" s="2" t="s">
        <v>36</v>
      </c>
      <c r="C16" s="6">
        <v>1534468.35</v>
      </c>
      <c r="E16" s="6">
        <v>7517022</v>
      </c>
    </row>
    <row r="18" spans="1:5" ht="12.75">
      <c r="A18" s="2" t="s">
        <v>37</v>
      </c>
      <c r="C18" s="3">
        <f>SUM(C12:C16)</f>
        <v>-2309291.65</v>
      </c>
      <c r="E18" s="3">
        <f>SUM(E12:E16)</f>
        <v>-657488</v>
      </c>
    </row>
    <row r="20" spans="1:5" ht="12.75">
      <c r="A20" s="2" t="s">
        <v>246</v>
      </c>
      <c r="C20" s="3">
        <v>203332</v>
      </c>
      <c r="E20" s="3">
        <v>15229</v>
      </c>
    </row>
    <row r="22" spans="1:5" ht="12.75">
      <c r="A22" s="2" t="s">
        <v>38</v>
      </c>
      <c r="C22" s="3">
        <v>-605530</v>
      </c>
      <c r="E22" s="3">
        <v>3876043</v>
      </c>
    </row>
    <row r="24" spans="1:5" ht="13.5" thickBot="1">
      <c r="A24" s="2" t="s">
        <v>106</v>
      </c>
      <c r="C24" s="10">
        <f>SUM(C18:C22)</f>
        <v>-2711489.65</v>
      </c>
      <c r="E24" s="10">
        <f>SUM(E18:E22)</f>
        <v>3233784</v>
      </c>
    </row>
    <row r="25" ht="13.5" thickTop="1"/>
    <row r="27" ht="12.75">
      <c r="A27" s="2" t="s">
        <v>112</v>
      </c>
    </row>
    <row r="29" spans="1:5" ht="12.75">
      <c r="A29" s="2" t="s">
        <v>41</v>
      </c>
      <c r="C29" s="3">
        <f>'BS'!D27</f>
        <v>2192951</v>
      </c>
      <c r="E29" s="3">
        <f>E33-E31</f>
        <v>4838087</v>
      </c>
    </row>
    <row r="31" spans="1:5" ht="12.75">
      <c r="A31" s="2" t="s">
        <v>175</v>
      </c>
      <c r="C31" s="11">
        <f>-'Notes-B'!F139</f>
        <v>-4904441</v>
      </c>
      <c r="D31" s="11"/>
      <c r="E31" s="11">
        <v>-1604303</v>
      </c>
    </row>
    <row r="32" spans="3:5" ht="12.75">
      <c r="C32" s="11"/>
      <c r="D32" s="11"/>
      <c r="E32" s="11"/>
    </row>
    <row r="33" spans="3:5" ht="13.5" thickBot="1">
      <c r="C33" s="10">
        <f>C31+C29</f>
        <v>-2711490</v>
      </c>
      <c r="E33" s="10">
        <f>E24</f>
        <v>3233784</v>
      </c>
    </row>
    <row r="34" ht="13.5" thickTop="1"/>
  </sheetData>
  <sheetProtection/>
  <mergeCells count="1">
    <mergeCell ref="C7:E7"/>
  </mergeCells>
  <printOptions horizontalCentered="1"/>
  <pageMargins left="0.7480314960629921" right="0.5905511811023623" top="0.984251968503937" bottom="0.5905511811023623" header="0.5118110236220472" footer="0.5118110236220472"/>
  <pageSetup horizontalDpi="600" verticalDpi="600" orientation="portrait" paperSize="9" r:id="rId2"/>
  <headerFooter alignWithMargins="0">
    <oddFooter>&amp;C4</oddFooter>
  </headerFooter>
  <drawing r:id="rId1"/>
</worksheet>
</file>

<file path=xl/worksheets/sheet7.xml><?xml version="1.0" encoding="utf-8"?>
<worksheet xmlns="http://schemas.openxmlformats.org/spreadsheetml/2006/main" xmlns:r="http://schemas.openxmlformats.org/officeDocument/2006/relationships">
  <dimension ref="A1:K172"/>
  <sheetViews>
    <sheetView view="pageBreakPreview" zoomScaleSheetLayoutView="100" zoomScalePageLayoutView="0" workbookViewId="0" topLeftCell="A139">
      <selection activeCell="K161" sqref="K161"/>
    </sheetView>
  </sheetViews>
  <sheetFormatPr defaultColWidth="8.8515625" defaultRowHeight="12.75"/>
  <cols>
    <col min="1" max="1" width="4.140625" style="19" customWidth="1"/>
    <col min="2" max="2" width="9.00390625" style="14" customWidth="1"/>
    <col min="3" max="3" width="14.140625" style="14" customWidth="1"/>
    <col min="4" max="4" width="4.140625" style="14" customWidth="1"/>
    <col min="5" max="5" width="14.28125" style="14" customWidth="1"/>
    <col min="6" max="6" width="14.7109375" style="14" customWidth="1"/>
    <col min="7" max="7" width="14.8515625" style="15" customWidth="1"/>
    <col min="8" max="8" width="15.7109375" style="15" customWidth="1"/>
    <col min="9" max="9" width="4.140625" style="44" customWidth="1"/>
    <col min="10" max="11" width="8.8515625" style="15" customWidth="1"/>
    <col min="12" max="12" width="11.7109375" style="15" customWidth="1"/>
    <col min="13" max="16384" width="8.8515625" style="15" customWidth="1"/>
  </cols>
  <sheetData>
    <row r="1" spans="1:9" s="2" customFormat="1" ht="12.75">
      <c r="A1" s="19" t="s">
        <v>0</v>
      </c>
      <c r="D1" s="3"/>
      <c r="E1" s="3"/>
      <c r="F1" s="3"/>
      <c r="I1" s="22"/>
    </row>
    <row r="2" spans="1:9" s="2" customFormat="1" ht="12.75">
      <c r="A2" s="23" t="s">
        <v>1</v>
      </c>
      <c r="D2" s="3"/>
      <c r="E2" s="3"/>
      <c r="F2" s="3"/>
      <c r="I2" s="22"/>
    </row>
    <row r="3" spans="1:6" ht="12.75">
      <c r="A3" s="24"/>
      <c r="B3" s="18"/>
      <c r="C3" s="18"/>
      <c r="D3" s="18"/>
      <c r="E3" s="18"/>
      <c r="F3" s="18"/>
    </row>
    <row r="4" ht="12.75"/>
    <row r="5" spans="2:3" ht="12.75">
      <c r="B5" s="16"/>
      <c r="C5" s="16"/>
    </row>
    <row r="6" spans="2:3" ht="12.75">
      <c r="B6" s="20"/>
      <c r="C6" s="20"/>
    </row>
    <row r="7" ht="12.75"/>
    <row r="8" spans="1:3" ht="12.75">
      <c r="A8" s="39" t="s">
        <v>53</v>
      </c>
      <c r="B8" s="16" t="s">
        <v>28</v>
      </c>
      <c r="C8" s="16"/>
    </row>
    <row r="9" spans="2:3" ht="12.75">
      <c r="B9" s="16"/>
      <c r="C9" s="16"/>
    </row>
    <row r="10" spans="2:3" ht="12.75">
      <c r="B10" s="16"/>
      <c r="C10" s="16"/>
    </row>
    <row r="11" spans="2:3" ht="12.75">
      <c r="B11" s="16"/>
      <c r="C11" s="16"/>
    </row>
    <row r="12" spans="2:3" ht="12.75">
      <c r="B12" s="16"/>
      <c r="C12" s="16"/>
    </row>
    <row r="13" spans="2:3" ht="12.75">
      <c r="B13" s="16"/>
      <c r="C13" s="16"/>
    </row>
    <row r="14" spans="2:3" ht="12.75">
      <c r="B14" s="16"/>
      <c r="C14" s="16"/>
    </row>
    <row r="15" spans="2:3" ht="12.75">
      <c r="B15" s="16"/>
      <c r="C15" s="16"/>
    </row>
    <row r="16" spans="2:3" ht="12.75">
      <c r="B16" s="16"/>
      <c r="C16" s="16"/>
    </row>
    <row r="17" spans="2:3" ht="12.75">
      <c r="B17" s="16"/>
      <c r="C17" s="16"/>
    </row>
    <row r="18" spans="2:3" ht="12.75">
      <c r="B18" s="16"/>
      <c r="C18" s="16"/>
    </row>
    <row r="19" spans="2:3" ht="12.75">
      <c r="B19" s="16"/>
      <c r="C19" s="16"/>
    </row>
    <row r="20" spans="1:3" ht="12.75">
      <c r="A20" s="39" t="s">
        <v>52</v>
      </c>
      <c r="B20" s="16" t="s">
        <v>98</v>
      </c>
      <c r="C20" s="16"/>
    </row>
    <row r="21" spans="2:3" ht="12.75">
      <c r="B21" s="16"/>
      <c r="C21" s="16"/>
    </row>
    <row r="22" spans="2:3" ht="12.75">
      <c r="B22" s="16"/>
      <c r="C22" s="16"/>
    </row>
    <row r="23" spans="2:10" ht="12.75">
      <c r="B23" s="16"/>
      <c r="C23" s="16"/>
      <c r="J23" s="82" t="s">
        <v>190</v>
      </c>
    </row>
    <row r="24" spans="2:3" ht="12.75">
      <c r="B24" s="16"/>
      <c r="C24" s="16"/>
    </row>
    <row r="25" spans="2:3" ht="12.75">
      <c r="B25" s="16"/>
      <c r="C25" s="16"/>
    </row>
    <row r="26" spans="2:3" ht="12.75">
      <c r="B26" s="16"/>
      <c r="C26" s="16"/>
    </row>
    <row r="27" spans="2:9" ht="12.75">
      <c r="B27" s="14" t="s">
        <v>191</v>
      </c>
      <c r="D27" s="17" t="s">
        <v>205</v>
      </c>
      <c r="E27" s="17"/>
      <c r="F27" s="17"/>
      <c r="G27" s="23"/>
      <c r="H27" s="23"/>
      <c r="I27" s="27"/>
    </row>
    <row r="28" spans="2:9" ht="12.75">
      <c r="B28" s="16"/>
      <c r="C28" s="16"/>
      <c r="D28" s="129" t="s">
        <v>206</v>
      </c>
      <c r="E28" s="17"/>
      <c r="F28" s="17"/>
      <c r="G28" s="23"/>
      <c r="H28" s="23"/>
      <c r="I28" s="27"/>
    </row>
    <row r="29" spans="2:11" ht="12.75">
      <c r="B29" s="123" t="s">
        <v>192</v>
      </c>
      <c r="C29" s="123"/>
      <c r="D29" s="125" t="s">
        <v>221</v>
      </c>
      <c r="E29" s="125"/>
      <c r="F29" s="125"/>
      <c r="G29" s="125"/>
      <c r="H29" s="125"/>
      <c r="I29" s="125"/>
      <c r="J29" s="121"/>
      <c r="K29" s="126"/>
    </row>
    <row r="30" spans="2:11" ht="12.75">
      <c r="B30" s="123" t="s">
        <v>193</v>
      </c>
      <c r="C30" s="123"/>
      <c r="D30" s="125" t="s">
        <v>207</v>
      </c>
      <c r="E30" s="125"/>
      <c r="F30" s="125"/>
      <c r="G30" s="125"/>
      <c r="H30" s="125"/>
      <c r="I30" s="125"/>
      <c r="J30" s="121"/>
      <c r="K30" s="126"/>
    </row>
    <row r="31" spans="2:11" ht="12.75">
      <c r="B31" s="124" t="s">
        <v>194</v>
      </c>
      <c r="C31" s="124"/>
      <c r="D31" s="130" t="s">
        <v>208</v>
      </c>
      <c r="E31" s="130"/>
      <c r="F31" s="130"/>
      <c r="G31" s="130"/>
      <c r="H31" s="130"/>
      <c r="I31" s="130"/>
      <c r="J31" s="122"/>
      <c r="K31" s="127"/>
    </row>
    <row r="32" spans="2:11" ht="12.75">
      <c r="B32" s="124" t="s">
        <v>195</v>
      </c>
      <c r="C32" s="124"/>
      <c r="D32" s="130" t="s">
        <v>3</v>
      </c>
      <c r="E32" s="130"/>
      <c r="F32" s="130"/>
      <c r="G32" s="130"/>
      <c r="H32" s="130"/>
      <c r="I32" s="130"/>
      <c r="J32" s="122"/>
      <c r="K32" s="127"/>
    </row>
    <row r="33" spans="2:11" ht="12.75">
      <c r="B33" s="123" t="s">
        <v>196</v>
      </c>
      <c r="C33" s="123"/>
      <c r="D33" s="125" t="s">
        <v>222</v>
      </c>
      <c r="E33" s="125"/>
      <c r="F33" s="125"/>
      <c r="G33" s="125"/>
      <c r="H33" s="125"/>
      <c r="I33" s="125"/>
      <c r="J33" s="125"/>
      <c r="K33" s="125"/>
    </row>
    <row r="34" spans="2:11" ht="12.75">
      <c r="B34" s="123"/>
      <c r="C34" s="123"/>
      <c r="D34" s="128" t="s">
        <v>223</v>
      </c>
      <c r="E34" s="121"/>
      <c r="F34" s="121"/>
      <c r="G34" s="121"/>
      <c r="H34" s="121"/>
      <c r="I34" s="121"/>
      <c r="J34" s="121"/>
      <c r="K34" s="121"/>
    </row>
    <row r="35" spans="2:11" ht="12.75">
      <c r="B35" s="123" t="s">
        <v>197</v>
      </c>
      <c r="C35" s="123"/>
      <c r="D35" s="125" t="s">
        <v>209</v>
      </c>
      <c r="E35" s="125"/>
      <c r="F35" s="125"/>
      <c r="G35" s="125"/>
      <c r="H35" s="125"/>
      <c r="I35" s="125"/>
      <c r="J35" s="125"/>
      <c r="K35" s="131"/>
    </row>
    <row r="36" spans="2:11" ht="12.75">
      <c r="B36" s="123" t="s">
        <v>198</v>
      </c>
      <c r="C36" s="123"/>
      <c r="D36" s="125" t="s">
        <v>210</v>
      </c>
      <c r="E36" s="125"/>
      <c r="F36" s="125"/>
      <c r="G36" s="125"/>
      <c r="H36" s="125"/>
      <c r="I36" s="125"/>
      <c r="J36" s="125"/>
      <c r="K36" s="125"/>
    </row>
    <row r="37" spans="2:11" ht="12.75">
      <c r="B37" s="125" t="s">
        <v>199</v>
      </c>
      <c r="C37" s="125"/>
      <c r="D37" s="125" t="s">
        <v>211</v>
      </c>
      <c r="E37" s="125"/>
      <c r="F37" s="125"/>
      <c r="G37" s="125"/>
      <c r="H37" s="125"/>
      <c r="I37" s="125"/>
      <c r="J37" s="125"/>
      <c r="K37" s="125"/>
    </row>
    <row r="38" spans="2:11" ht="12.75">
      <c r="B38" s="125" t="s">
        <v>200</v>
      </c>
      <c r="C38" s="125"/>
      <c r="D38" s="125" t="s">
        <v>212</v>
      </c>
      <c r="E38" s="125"/>
      <c r="F38" s="125"/>
      <c r="G38" s="125"/>
      <c r="H38" s="125"/>
      <c r="I38" s="125"/>
      <c r="J38" s="125"/>
      <c r="K38" s="125"/>
    </row>
    <row r="39" spans="2:11" ht="12.75">
      <c r="B39" s="125" t="s">
        <v>201</v>
      </c>
      <c r="C39" s="125"/>
      <c r="D39" s="125" t="s">
        <v>214</v>
      </c>
      <c r="E39" s="125"/>
      <c r="F39" s="125"/>
      <c r="G39" s="125"/>
      <c r="H39" s="125"/>
      <c r="I39" s="125"/>
      <c r="J39" s="125"/>
      <c r="K39" s="125"/>
    </row>
    <row r="40" spans="2:11" ht="12.75">
      <c r="B40" s="125"/>
      <c r="C40" s="125"/>
      <c r="D40" s="128" t="s">
        <v>215</v>
      </c>
      <c r="E40" s="125"/>
      <c r="F40" s="125"/>
      <c r="G40" s="125"/>
      <c r="H40" s="125"/>
      <c r="I40" s="125"/>
      <c r="J40" s="125"/>
      <c r="K40" s="125"/>
    </row>
    <row r="41" spans="2:11" ht="12.75">
      <c r="B41" s="125" t="s">
        <v>202</v>
      </c>
      <c r="C41" s="125"/>
      <c r="D41" s="125" t="s">
        <v>216</v>
      </c>
      <c r="E41" s="125"/>
      <c r="F41" s="125"/>
      <c r="G41" s="125"/>
      <c r="H41" s="125"/>
      <c r="I41" s="125"/>
      <c r="J41" s="125"/>
      <c r="K41" s="125"/>
    </row>
    <row r="42" spans="2:11" ht="12.75">
      <c r="B42" s="125"/>
      <c r="C42" s="125"/>
      <c r="D42" s="128" t="s">
        <v>217</v>
      </c>
      <c r="E42" s="125"/>
      <c r="F42" s="125"/>
      <c r="G42" s="125"/>
      <c r="H42" s="125"/>
      <c r="I42" s="125"/>
      <c r="J42" s="125"/>
      <c r="K42" s="125"/>
    </row>
    <row r="43" spans="2:11" ht="12.75">
      <c r="B43" s="125" t="s">
        <v>203</v>
      </c>
      <c r="C43" s="125"/>
      <c r="D43" s="125" t="s">
        <v>224</v>
      </c>
      <c r="E43" s="125"/>
      <c r="F43" s="125"/>
      <c r="G43" s="125"/>
      <c r="H43" s="125"/>
      <c r="I43" s="125"/>
      <c r="J43" s="125"/>
      <c r="K43" s="125"/>
    </row>
    <row r="44" spans="2:11" ht="15.75">
      <c r="B44" s="125"/>
      <c r="C44" s="125"/>
      <c r="D44" s="128" t="s">
        <v>225</v>
      </c>
      <c r="E44" s="125"/>
      <c r="F44" s="125"/>
      <c r="G44" s="125"/>
      <c r="H44" s="125"/>
      <c r="I44" s="125"/>
      <c r="J44" s="125"/>
      <c r="K44" s="125"/>
    </row>
    <row r="45" spans="2:11" ht="12.75">
      <c r="B45" s="125" t="s">
        <v>204</v>
      </c>
      <c r="C45" s="125"/>
      <c r="D45" s="125" t="s">
        <v>213</v>
      </c>
      <c r="E45" s="125"/>
      <c r="F45" s="125"/>
      <c r="G45" s="125"/>
      <c r="H45" s="125"/>
      <c r="I45" s="125"/>
      <c r="J45" s="125"/>
      <c r="K45" s="131"/>
    </row>
    <row r="46" spans="2:3" ht="12.75">
      <c r="B46" s="16"/>
      <c r="C46" s="16"/>
    </row>
    <row r="47" spans="2:3" ht="12.75">
      <c r="B47" s="16"/>
      <c r="C47" s="16"/>
    </row>
    <row r="48" spans="2:3" ht="12.75">
      <c r="B48" s="16"/>
      <c r="C48" s="16"/>
    </row>
    <row r="49" spans="2:3" ht="12.75">
      <c r="B49" s="16"/>
      <c r="C49" s="16"/>
    </row>
    <row r="50" spans="1:3" ht="12.75">
      <c r="A50" s="39" t="s">
        <v>54</v>
      </c>
      <c r="B50" s="16" t="s">
        <v>77</v>
      </c>
      <c r="C50" s="16"/>
    </row>
    <row r="51" spans="1:3" ht="12.75">
      <c r="A51" s="39"/>
      <c r="B51" s="16"/>
      <c r="C51" s="16"/>
    </row>
    <row r="52" spans="2:3" ht="12.75">
      <c r="B52" s="16"/>
      <c r="C52" s="16"/>
    </row>
    <row r="53" ht="12.75"/>
    <row r="54" ht="14.25" customHeight="1"/>
    <row r="55" spans="1:3" ht="12.75">
      <c r="A55" s="39" t="s">
        <v>55</v>
      </c>
      <c r="B55" s="16" t="s">
        <v>30</v>
      </c>
      <c r="C55" s="16"/>
    </row>
    <row r="56" spans="2:3" ht="12.75">
      <c r="B56" s="16"/>
      <c r="C56" s="16"/>
    </row>
    <row r="57" ht="12.75"/>
    <row r="58" ht="12.75"/>
    <row r="59" ht="12.75"/>
    <row r="60" spans="1:3" ht="12.75">
      <c r="A60" s="39" t="s">
        <v>56</v>
      </c>
      <c r="B60" s="16" t="s">
        <v>31</v>
      </c>
      <c r="C60" s="16"/>
    </row>
    <row r="61" spans="2:3" ht="12.75">
      <c r="B61" s="16"/>
      <c r="C61" s="16"/>
    </row>
    <row r="62" spans="1:3" ht="13.5" customHeight="1">
      <c r="A62" s="15"/>
      <c r="B62" s="15"/>
      <c r="C62" s="15"/>
    </row>
    <row r="63" spans="2:3" ht="13.5" customHeight="1">
      <c r="B63" s="17"/>
      <c r="C63" s="17"/>
    </row>
    <row r="64" spans="2:3" ht="13.5" customHeight="1">
      <c r="B64" s="17"/>
      <c r="C64" s="17"/>
    </row>
    <row r="65" spans="1:9" s="2" customFormat="1" ht="12.75">
      <c r="A65" s="40" t="s">
        <v>57</v>
      </c>
      <c r="B65" s="21" t="s">
        <v>32</v>
      </c>
      <c r="C65" s="21"/>
      <c r="D65" s="22"/>
      <c r="E65" s="22"/>
      <c r="F65" s="22"/>
      <c r="I65" s="22"/>
    </row>
    <row r="66" spans="1:9" s="2" customFormat="1" ht="12.75">
      <c r="A66" s="25"/>
      <c r="B66" s="21"/>
      <c r="C66" s="21"/>
      <c r="D66" s="22"/>
      <c r="E66" s="22"/>
      <c r="F66" s="22"/>
      <c r="G66" s="22"/>
      <c r="I66" s="22"/>
    </row>
    <row r="67" spans="1:3" ht="13.5" customHeight="1">
      <c r="A67" s="15"/>
      <c r="B67" s="15"/>
      <c r="C67" s="15"/>
    </row>
    <row r="68" spans="1:3" ht="13.5" customHeight="1">
      <c r="A68" s="15"/>
      <c r="B68" s="15"/>
      <c r="C68" s="15"/>
    </row>
    <row r="69" spans="1:9" s="2" customFormat="1" ht="12.75">
      <c r="A69" s="40" t="s">
        <v>58</v>
      </c>
      <c r="B69" s="21" t="s">
        <v>35</v>
      </c>
      <c r="C69" s="21"/>
      <c r="D69" s="22"/>
      <c r="E69" s="22"/>
      <c r="F69" s="22"/>
      <c r="I69" s="22"/>
    </row>
    <row r="70" spans="1:9" s="2" customFormat="1" ht="12.75">
      <c r="A70" s="40"/>
      <c r="B70" s="21"/>
      <c r="C70" s="21"/>
      <c r="D70" s="22"/>
      <c r="E70" s="22"/>
      <c r="F70" s="22"/>
      <c r="I70" s="22"/>
    </row>
    <row r="71" spans="1:9" s="2" customFormat="1" ht="12.75">
      <c r="A71" s="40"/>
      <c r="B71" s="21"/>
      <c r="C71" s="21"/>
      <c r="D71" s="22"/>
      <c r="E71" s="22"/>
      <c r="F71" s="22"/>
      <c r="I71" s="22"/>
    </row>
    <row r="72" spans="1:9" s="2" customFormat="1" ht="12.75">
      <c r="A72" s="40"/>
      <c r="B72" s="21"/>
      <c r="C72" s="21"/>
      <c r="D72" s="22"/>
      <c r="E72" s="22"/>
      <c r="F72" s="22"/>
      <c r="I72" s="22"/>
    </row>
    <row r="73" spans="1:9" s="2" customFormat="1" ht="12.75">
      <c r="A73" s="40"/>
      <c r="B73" s="21"/>
      <c r="C73" s="21"/>
      <c r="D73" s="22"/>
      <c r="E73" s="22"/>
      <c r="F73" s="22"/>
      <c r="I73" s="22"/>
    </row>
    <row r="74" spans="1:9" s="2" customFormat="1" ht="12.75">
      <c r="A74" s="40" t="s">
        <v>59</v>
      </c>
      <c r="B74" s="21" t="s">
        <v>99</v>
      </c>
      <c r="C74" s="21"/>
      <c r="D74" s="22"/>
      <c r="E74" s="22"/>
      <c r="F74" s="22"/>
      <c r="I74" s="22"/>
    </row>
    <row r="75" spans="1:9" s="2" customFormat="1" ht="12.75">
      <c r="A75" s="25"/>
      <c r="B75" s="21"/>
      <c r="C75" s="21"/>
      <c r="D75" s="22"/>
      <c r="E75" s="22"/>
      <c r="F75" s="22"/>
      <c r="I75" s="22"/>
    </row>
    <row r="76" spans="1:10" s="2" customFormat="1" ht="12.75">
      <c r="A76" s="25"/>
      <c r="B76" s="22"/>
      <c r="C76" s="22"/>
      <c r="D76" s="22"/>
      <c r="E76" s="22"/>
      <c r="F76" s="22"/>
      <c r="I76" s="22"/>
      <c r="J76" s="67" t="s">
        <v>115</v>
      </c>
    </row>
    <row r="77" spans="1:9" s="2" customFormat="1" ht="12.75">
      <c r="A77" s="25"/>
      <c r="B77" s="21"/>
      <c r="C77" s="21"/>
      <c r="D77" s="22"/>
      <c r="E77" s="22"/>
      <c r="F77" s="22"/>
      <c r="I77" s="22"/>
    </row>
    <row r="78" spans="1:9" s="2" customFormat="1" ht="12.75">
      <c r="A78" s="40" t="s">
        <v>60</v>
      </c>
      <c r="B78" s="21" t="s">
        <v>33</v>
      </c>
      <c r="C78" s="21"/>
      <c r="D78" s="22"/>
      <c r="E78" s="22"/>
      <c r="F78" s="22"/>
      <c r="I78" s="22"/>
    </row>
    <row r="79" spans="1:9" s="2" customFormat="1" ht="12.75">
      <c r="A79" s="40"/>
      <c r="B79" s="21"/>
      <c r="C79" s="21"/>
      <c r="D79" s="22"/>
      <c r="E79" s="22"/>
      <c r="F79" s="22"/>
      <c r="I79" s="22"/>
    </row>
    <row r="80" spans="1:9" s="2" customFormat="1" ht="12.75">
      <c r="A80" s="25"/>
      <c r="D80" s="22"/>
      <c r="E80" s="22"/>
      <c r="F80" s="22"/>
      <c r="G80" s="29"/>
      <c r="H80" s="29"/>
      <c r="I80" s="22"/>
    </row>
    <row r="81" spans="1:9" s="2" customFormat="1" ht="12.75">
      <c r="A81" s="25"/>
      <c r="B81" s="21"/>
      <c r="C81" s="21"/>
      <c r="D81" s="22"/>
      <c r="E81" s="22"/>
      <c r="F81" s="22"/>
      <c r="G81" s="29"/>
      <c r="H81" s="29"/>
      <c r="I81" s="22"/>
    </row>
    <row r="82" spans="1:9" s="2" customFormat="1" ht="12.75">
      <c r="A82" s="25"/>
      <c r="B82" s="21"/>
      <c r="C82" s="21"/>
      <c r="D82" s="22"/>
      <c r="E82" s="146" t="s">
        <v>45</v>
      </c>
      <c r="F82" s="146"/>
      <c r="G82" s="146" t="s">
        <v>264</v>
      </c>
      <c r="H82" s="146"/>
      <c r="I82" s="22"/>
    </row>
    <row r="83" spans="1:9" s="2" customFormat="1" ht="12.75">
      <c r="A83" s="25"/>
      <c r="B83" s="21"/>
      <c r="C83" s="21"/>
      <c r="D83" s="22"/>
      <c r="E83" s="38" t="s">
        <v>252</v>
      </c>
      <c r="F83" s="66" t="s">
        <v>253</v>
      </c>
      <c r="G83" s="38" t="str">
        <f>E83</f>
        <v>30.06.2008</v>
      </c>
      <c r="H83" s="66" t="str">
        <f>F83</f>
        <v>30.06.2007</v>
      </c>
      <c r="I83" s="22"/>
    </row>
    <row r="84" spans="1:9" s="2" customFormat="1" ht="12.75">
      <c r="A84" s="25"/>
      <c r="B84" s="21"/>
      <c r="C84" s="21"/>
      <c r="D84" s="22"/>
      <c r="E84" s="45" t="s">
        <v>26</v>
      </c>
      <c r="F84" s="45" t="s">
        <v>26</v>
      </c>
      <c r="G84" s="45" t="s">
        <v>26</v>
      </c>
      <c r="H84" s="45" t="s">
        <v>26</v>
      </c>
      <c r="I84" s="22"/>
    </row>
    <row r="85" spans="1:9" s="2" customFormat="1" ht="12.75">
      <c r="A85" s="25"/>
      <c r="B85" s="21" t="s">
        <v>127</v>
      </c>
      <c r="C85" s="21"/>
      <c r="D85" s="22"/>
      <c r="E85" s="29"/>
      <c r="F85" s="29"/>
      <c r="G85" s="29"/>
      <c r="H85" s="29"/>
      <c r="I85" s="22"/>
    </row>
    <row r="86" spans="1:9" s="2" customFormat="1" ht="12.75">
      <c r="A86" s="25"/>
      <c r="B86" s="22" t="s">
        <v>129</v>
      </c>
      <c r="C86" s="22"/>
      <c r="D86" s="22"/>
      <c r="E86" s="74">
        <f>G86-7581250</f>
        <v>14964157</v>
      </c>
      <c r="F86" s="29">
        <f>H86-16297438</f>
        <v>7834571</v>
      </c>
      <c r="G86" s="74">
        <v>22545407</v>
      </c>
      <c r="H86" s="29">
        <v>24132009</v>
      </c>
      <c r="I86" s="22"/>
    </row>
    <row r="87" spans="1:9" s="2" customFormat="1" ht="12.75">
      <c r="A87" s="25"/>
      <c r="B87" s="22" t="s">
        <v>130</v>
      </c>
      <c r="C87" s="22"/>
      <c r="D87" s="22"/>
      <c r="E87" s="90">
        <f>G87-1528365</f>
        <v>1663810</v>
      </c>
      <c r="F87" s="65">
        <f>H87-761865</f>
        <v>3155442</v>
      </c>
      <c r="G87" s="90">
        <v>3192175</v>
      </c>
      <c r="H87" s="65">
        <v>3917307</v>
      </c>
      <c r="I87" s="22"/>
    </row>
    <row r="88" spans="1:9" s="2" customFormat="1" ht="12.75">
      <c r="A88" s="25" t="s">
        <v>107</v>
      </c>
      <c r="B88" s="22" t="s">
        <v>267</v>
      </c>
      <c r="C88" s="22"/>
      <c r="D88" s="22"/>
      <c r="E88" s="71">
        <f>SUM(E86:E87)</f>
        <v>16627967</v>
      </c>
      <c r="F88" s="71">
        <f>SUM(F86:F87)</f>
        <v>10990013</v>
      </c>
      <c r="G88" s="71">
        <f>SUM(G86:G87)</f>
        <v>25737582</v>
      </c>
      <c r="H88" s="71">
        <f>SUM(H86:H87)</f>
        <v>28049316</v>
      </c>
      <c r="I88" s="22"/>
    </row>
    <row r="89" spans="1:9" s="2" customFormat="1" ht="12.75">
      <c r="A89" s="25"/>
      <c r="B89" s="26" t="s">
        <v>266</v>
      </c>
      <c r="C89" s="22"/>
      <c r="D89" s="22"/>
      <c r="E89" s="71"/>
      <c r="F89" s="71"/>
      <c r="G89" s="71"/>
      <c r="H89" s="71"/>
      <c r="I89" s="22"/>
    </row>
    <row r="90" spans="1:9" s="2" customFormat="1" ht="12.75">
      <c r="A90" s="25"/>
      <c r="B90" s="22" t="s">
        <v>268</v>
      </c>
      <c r="C90" s="22"/>
      <c r="D90" s="22"/>
      <c r="E90" s="74">
        <f>G90--4173</f>
        <v>-5081</v>
      </c>
      <c r="F90" s="29">
        <f>H90+4004</f>
        <v>-3677</v>
      </c>
      <c r="G90" s="74">
        <v>-9254</v>
      </c>
      <c r="H90" s="29">
        <v>-7681</v>
      </c>
      <c r="I90" s="22"/>
    </row>
    <row r="91" spans="1:9" s="2" customFormat="1" ht="12.75">
      <c r="A91" s="25"/>
      <c r="B91" s="26" t="s">
        <v>266</v>
      </c>
      <c r="C91" s="22"/>
      <c r="D91" s="22"/>
      <c r="E91" s="74"/>
      <c r="F91" s="29"/>
      <c r="G91" s="74"/>
      <c r="H91" s="29"/>
      <c r="I91" s="22"/>
    </row>
    <row r="92" spans="1:9" s="2" customFormat="1" ht="13.5" thickBot="1">
      <c r="A92" s="25"/>
      <c r="B92" s="26" t="s">
        <v>131</v>
      </c>
      <c r="C92" s="26"/>
      <c r="D92" s="22"/>
      <c r="E92" s="93">
        <f>SUM(E88:E90)</f>
        <v>16622886</v>
      </c>
      <c r="F92" s="72">
        <f>SUM(F88:F90)</f>
        <v>10986336</v>
      </c>
      <c r="G92" s="93">
        <f>SUM(G88:G90)</f>
        <v>25728328</v>
      </c>
      <c r="H92" s="72">
        <f>SUM(H88:H90)</f>
        <v>28041635</v>
      </c>
      <c r="I92" s="22"/>
    </row>
    <row r="93" spans="1:9" s="2" customFormat="1" ht="12.75">
      <c r="A93" s="25"/>
      <c r="B93" s="22"/>
      <c r="C93" s="22"/>
      <c r="D93" s="22"/>
      <c r="E93" s="74"/>
      <c r="F93" s="29"/>
      <c r="G93" s="74"/>
      <c r="H93" s="29"/>
      <c r="I93" s="22"/>
    </row>
    <row r="94" spans="1:9" s="2" customFormat="1" ht="12.75">
      <c r="A94" s="25"/>
      <c r="B94" s="21" t="s">
        <v>128</v>
      </c>
      <c r="C94" s="21"/>
      <c r="D94" s="22"/>
      <c r="E94" s="74"/>
      <c r="F94" s="29"/>
      <c r="G94" s="74"/>
      <c r="H94" s="29"/>
      <c r="I94" s="22"/>
    </row>
    <row r="95" spans="1:9" s="2" customFormat="1" ht="12.75">
      <c r="A95" s="25"/>
      <c r="B95" s="22" t="s">
        <v>129</v>
      </c>
      <c r="C95" s="22"/>
      <c r="D95" s="22"/>
      <c r="E95" s="74">
        <f>G95-(-1490258-2363)</f>
        <v>-740649</v>
      </c>
      <c r="F95" s="29">
        <f>H95-2785750</f>
        <v>162309</v>
      </c>
      <c r="G95" s="74">
        <v>-2233270</v>
      </c>
      <c r="H95" s="29">
        <v>2948059</v>
      </c>
      <c r="I95" s="22"/>
    </row>
    <row r="96" spans="1:9" s="2" customFormat="1" ht="12.75">
      <c r="A96" s="25"/>
      <c r="B96" s="22" t="s">
        <v>130</v>
      </c>
      <c r="C96" s="22"/>
      <c r="D96" s="22"/>
      <c r="E96" s="90">
        <f>G96-(-505250+1064)</f>
        <v>-67244</v>
      </c>
      <c r="F96" s="65">
        <f>H96+213114</f>
        <v>225970</v>
      </c>
      <c r="G96" s="90">
        <v>-571430</v>
      </c>
      <c r="H96" s="65">
        <v>12856</v>
      </c>
      <c r="I96" s="22"/>
    </row>
    <row r="97" spans="1:9" s="2" customFormat="1" ht="12.75">
      <c r="A97" s="25"/>
      <c r="B97" s="22" t="s">
        <v>132</v>
      </c>
      <c r="C97" s="22"/>
      <c r="D97" s="22"/>
      <c r="E97" s="74">
        <f>SUM(E95:E96)</f>
        <v>-807893</v>
      </c>
      <c r="F97" s="29">
        <f>SUM(F95:F96)</f>
        <v>388279</v>
      </c>
      <c r="G97" s="74">
        <f>SUM(G95:G96)</f>
        <v>-2804700</v>
      </c>
      <c r="H97" s="29">
        <f>SUM(H95:H96)</f>
        <v>2960915</v>
      </c>
      <c r="I97" s="22"/>
    </row>
    <row r="98" spans="1:9" s="2" customFormat="1" ht="12.75">
      <c r="A98" s="25"/>
      <c r="B98" s="22" t="s">
        <v>243</v>
      </c>
      <c r="C98" s="22"/>
      <c r="D98" s="22"/>
      <c r="E98" s="74">
        <f>G98-(-62979)</f>
        <v>-180314</v>
      </c>
      <c r="F98" s="29">
        <f>H98--52369</f>
        <v>-53901</v>
      </c>
      <c r="G98" s="74">
        <v>-243293</v>
      </c>
      <c r="H98" s="29">
        <v>-106270</v>
      </c>
      <c r="I98" s="22"/>
    </row>
    <row r="99" spans="1:9" s="2" customFormat="1" ht="13.5" thickBot="1">
      <c r="A99" s="25"/>
      <c r="B99" s="22" t="s">
        <v>226</v>
      </c>
      <c r="C99" s="22"/>
      <c r="D99" s="22"/>
      <c r="E99" s="93">
        <f>SUM(E97:E98)</f>
        <v>-988207</v>
      </c>
      <c r="F99" s="72">
        <f>SUM(F97:F98)</f>
        <v>334378</v>
      </c>
      <c r="G99" s="93">
        <f>SUM(G97:G98)</f>
        <v>-3047993</v>
      </c>
      <c r="H99" s="72">
        <f>SUM(H97:H98)</f>
        <v>2854645</v>
      </c>
      <c r="I99" s="22"/>
    </row>
    <row r="100" spans="1:9" s="2" customFormat="1" ht="12.75">
      <c r="A100" s="25"/>
      <c r="B100" s="21"/>
      <c r="C100" s="21"/>
      <c r="D100" s="22"/>
      <c r="E100" s="22"/>
      <c r="F100" s="22"/>
      <c r="G100" s="29"/>
      <c r="H100" s="29"/>
      <c r="I100" s="22"/>
    </row>
    <row r="101" spans="1:9" s="2" customFormat="1" ht="12.75">
      <c r="A101" s="40" t="s">
        <v>61</v>
      </c>
      <c r="B101" s="21" t="s">
        <v>42</v>
      </c>
      <c r="C101" s="21"/>
      <c r="D101" s="22"/>
      <c r="E101" s="22"/>
      <c r="F101" s="22"/>
      <c r="I101" s="22"/>
    </row>
    <row r="102" spans="1:9" s="2" customFormat="1" ht="12.75">
      <c r="A102" s="40"/>
      <c r="B102" s="21"/>
      <c r="C102" s="21"/>
      <c r="D102" s="22"/>
      <c r="E102" s="22"/>
      <c r="F102" s="22"/>
      <c r="I102" s="22"/>
    </row>
    <row r="103" spans="1:9" s="2" customFormat="1" ht="12.75">
      <c r="A103" s="40"/>
      <c r="B103" s="21"/>
      <c r="C103" s="21"/>
      <c r="D103" s="22"/>
      <c r="E103" s="22"/>
      <c r="F103" s="22"/>
      <c r="I103" s="22"/>
    </row>
    <row r="104" spans="1:9" s="2" customFormat="1" ht="12.75">
      <c r="A104" s="25"/>
      <c r="I104" s="22"/>
    </row>
    <row r="105" spans="1:9" s="2" customFormat="1" ht="12.75">
      <c r="A105" s="25"/>
      <c r="I105" s="22"/>
    </row>
    <row r="106" spans="1:9" s="2" customFormat="1" ht="12.75">
      <c r="A106" s="40" t="s">
        <v>62</v>
      </c>
      <c r="B106" s="21" t="s">
        <v>78</v>
      </c>
      <c r="C106" s="21"/>
      <c r="D106" s="55"/>
      <c r="E106" s="55"/>
      <c r="F106" s="55"/>
      <c r="I106" s="22"/>
    </row>
    <row r="107" spans="1:9" s="2" customFormat="1" ht="12.75">
      <c r="A107" s="40"/>
      <c r="B107" s="21"/>
      <c r="C107" s="21"/>
      <c r="D107" s="55"/>
      <c r="E107" s="55"/>
      <c r="F107" s="55"/>
      <c r="I107" s="22"/>
    </row>
    <row r="108" spans="1:9" s="2" customFormat="1" ht="12.75">
      <c r="A108" s="25"/>
      <c r="B108" s="21"/>
      <c r="C108" s="21"/>
      <c r="D108" s="22"/>
      <c r="E108" s="22"/>
      <c r="F108" s="22"/>
      <c r="I108" s="22"/>
    </row>
    <row r="109" spans="1:9" s="2" customFormat="1" ht="12.75">
      <c r="A109" s="25"/>
      <c r="I109" s="22"/>
    </row>
    <row r="110" spans="1:9" s="2" customFormat="1" ht="13.5" customHeight="1">
      <c r="A110" s="60" t="s">
        <v>63</v>
      </c>
      <c r="B110" s="21" t="s">
        <v>29</v>
      </c>
      <c r="C110" s="21"/>
      <c r="I110" s="22"/>
    </row>
    <row r="111" spans="1:9" s="56" customFormat="1" ht="12.75">
      <c r="A111" s="53"/>
      <c r="B111" s="54"/>
      <c r="C111" s="54"/>
      <c r="D111" s="55"/>
      <c r="E111" s="55"/>
      <c r="F111" s="55"/>
      <c r="I111" s="55"/>
    </row>
    <row r="112" spans="1:9" s="56" customFormat="1" ht="12.75">
      <c r="A112" s="57"/>
      <c r="B112" s="55"/>
      <c r="C112" s="55"/>
      <c r="D112" s="55"/>
      <c r="E112" s="55"/>
      <c r="F112" s="55"/>
      <c r="I112" s="55"/>
    </row>
    <row r="113" spans="1:9" s="56" customFormat="1" ht="12.75">
      <c r="A113" s="57"/>
      <c r="B113" s="55"/>
      <c r="C113" s="55"/>
      <c r="D113" s="55"/>
      <c r="E113" s="55"/>
      <c r="F113" s="55"/>
      <c r="I113" s="55"/>
    </row>
    <row r="114" spans="1:9" s="56" customFormat="1" ht="12.75">
      <c r="A114" s="57"/>
      <c r="B114" s="55"/>
      <c r="C114" s="55"/>
      <c r="D114" s="55"/>
      <c r="E114" s="55"/>
      <c r="F114" s="55"/>
      <c r="I114" s="55"/>
    </row>
    <row r="115" spans="1:9" s="33" customFormat="1" ht="12.75">
      <c r="A115" s="60" t="s">
        <v>64</v>
      </c>
      <c r="B115" s="32" t="s">
        <v>34</v>
      </c>
      <c r="C115" s="32"/>
      <c r="D115" s="58"/>
      <c r="E115" s="58"/>
      <c r="F115" s="58"/>
      <c r="I115" s="26"/>
    </row>
    <row r="116" spans="1:9" s="33" customFormat="1" ht="12.75">
      <c r="A116" s="60"/>
      <c r="B116" s="32"/>
      <c r="C116" s="32"/>
      <c r="D116" s="58"/>
      <c r="E116" s="58"/>
      <c r="F116" s="58"/>
      <c r="I116" s="26"/>
    </row>
    <row r="117" spans="1:9" s="33" customFormat="1" ht="12.75">
      <c r="A117" s="60"/>
      <c r="B117" s="32"/>
      <c r="C117" s="32"/>
      <c r="D117" s="58"/>
      <c r="E117" s="58"/>
      <c r="F117" s="58"/>
      <c r="I117" s="26"/>
    </row>
    <row r="118" spans="1:9" s="33" customFormat="1" ht="12.75">
      <c r="A118" s="60"/>
      <c r="B118" s="32"/>
      <c r="C118" s="32"/>
      <c r="D118" s="58"/>
      <c r="E118" s="58"/>
      <c r="F118" s="58"/>
      <c r="I118" s="26"/>
    </row>
    <row r="119" spans="1:9" s="33" customFormat="1" ht="12.75">
      <c r="A119" s="60"/>
      <c r="B119" s="32"/>
      <c r="C119" s="32"/>
      <c r="D119" s="58"/>
      <c r="E119" s="58"/>
      <c r="F119" s="58"/>
      <c r="I119" s="26"/>
    </row>
    <row r="120" spans="1:9" s="33" customFormat="1" ht="12.75">
      <c r="A120" s="60"/>
      <c r="B120" s="26"/>
      <c r="C120" s="26"/>
      <c r="D120" s="26"/>
      <c r="E120" s="26"/>
      <c r="F120" s="26"/>
      <c r="G120" s="138"/>
      <c r="H120" s="66" t="s">
        <v>252</v>
      </c>
      <c r="I120" s="26"/>
    </row>
    <row r="121" spans="1:9" s="33" customFormat="1" ht="12.75">
      <c r="A121" s="60"/>
      <c r="B121" s="32"/>
      <c r="C121" s="26"/>
      <c r="D121" s="26"/>
      <c r="E121" s="26"/>
      <c r="F121" s="26"/>
      <c r="G121" s="138"/>
      <c r="H121" s="138" t="s">
        <v>272</v>
      </c>
      <c r="I121" s="26"/>
    </row>
    <row r="122" spans="1:9" s="33" customFormat="1" ht="12.75">
      <c r="A122" s="60"/>
      <c r="B122" s="32"/>
      <c r="C122" s="26"/>
      <c r="D122" s="26"/>
      <c r="E122" s="26"/>
      <c r="F122" s="26"/>
      <c r="G122" s="138"/>
      <c r="H122" s="138"/>
      <c r="I122" s="26"/>
    </row>
    <row r="123" spans="1:9" s="33" customFormat="1" ht="12.75">
      <c r="A123" s="60"/>
      <c r="B123" s="26" t="s">
        <v>274</v>
      </c>
      <c r="C123" s="26"/>
      <c r="D123" s="26"/>
      <c r="E123" s="26"/>
      <c r="F123" s="26"/>
      <c r="G123" s="26"/>
      <c r="I123" s="26"/>
    </row>
    <row r="124" spans="1:9" s="33" customFormat="1" ht="13.5" thickBot="1">
      <c r="A124" s="60"/>
      <c r="B124" s="26" t="s">
        <v>273</v>
      </c>
      <c r="C124" s="26"/>
      <c r="D124" s="26"/>
      <c r="E124" s="26"/>
      <c r="F124" s="26"/>
      <c r="G124" s="74"/>
      <c r="H124" s="139">
        <v>-828125</v>
      </c>
      <c r="I124" s="26"/>
    </row>
    <row r="125" spans="1:9" s="33" customFormat="1" ht="12.75">
      <c r="A125" s="60"/>
      <c r="B125" s="32"/>
      <c r="C125" s="32"/>
      <c r="D125" s="58"/>
      <c r="E125" s="58"/>
      <c r="F125" s="58"/>
      <c r="I125" s="26"/>
    </row>
    <row r="126" spans="1:9" s="2" customFormat="1" ht="12.75" customHeight="1">
      <c r="A126" s="40" t="s">
        <v>100</v>
      </c>
      <c r="B126" s="21" t="s">
        <v>65</v>
      </c>
      <c r="C126" s="21"/>
      <c r="D126" s="55"/>
      <c r="E126" s="55"/>
      <c r="F126" s="55"/>
      <c r="I126" s="22"/>
    </row>
    <row r="127" spans="1:9" s="2" customFormat="1" ht="12.75">
      <c r="A127" s="40"/>
      <c r="B127" s="21"/>
      <c r="C127" s="21"/>
      <c r="D127" s="22"/>
      <c r="E127" s="22"/>
      <c r="F127" s="22"/>
      <c r="I127" s="22"/>
    </row>
    <row r="128" spans="1:9" s="2" customFormat="1" ht="12.75">
      <c r="A128" s="25"/>
      <c r="B128" s="22"/>
      <c r="C128" s="22"/>
      <c r="D128" s="22"/>
      <c r="E128" s="22"/>
      <c r="F128" s="22"/>
      <c r="I128" s="22"/>
    </row>
    <row r="129" spans="1:9" s="2" customFormat="1" ht="12.75">
      <c r="A129" s="25"/>
      <c r="B129" s="26"/>
      <c r="C129" s="26"/>
      <c r="D129" s="22"/>
      <c r="E129" s="22"/>
      <c r="F129" s="22"/>
      <c r="I129" s="22"/>
    </row>
    <row r="130" spans="1:9" s="2" customFormat="1" ht="12.75">
      <c r="A130" s="25"/>
      <c r="B130" s="26"/>
      <c r="C130" s="26"/>
      <c r="D130" s="22"/>
      <c r="E130" s="22"/>
      <c r="F130" s="22"/>
      <c r="I130" s="22"/>
    </row>
    <row r="131" spans="1:9" s="2" customFormat="1" ht="12.75">
      <c r="A131" s="25"/>
      <c r="B131" s="26"/>
      <c r="C131" s="22"/>
      <c r="D131" s="22"/>
      <c r="E131" s="22"/>
      <c r="F131" s="22"/>
      <c r="G131" s="29"/>
      <c r="H131" s="66" t="s">
        <v>252</v>
      </c>
      <c r="I131" s="22"/>
    </row>
    <row r="132" spans="1:9" s="2" customFormat="1" ht="12.75">
      <c r="A132" s="25"/>
      <c r="B132" s="22"/>
      <c r="C132" s="22"/>
      <c r="D132" s="22"/>
      <c r="E132" s="22"/>
      <c r="F132" s="22"/>
      <c r="G132" s="29"/>
      <c r="H132" s="66" t="s">
        <v>26</v>
      </c>
      <c r="I132" s="22"/>
    </row>
    <row r="133" spans="1:9" s="2" customFormat="1" ht="12.75">
      <c r="A133" s="25"/>
      <c r="B133" s="22"/>
      <c r="C133" s="22"/>
      <c r="D133" s="22"/>
      <c r="E133" s="22"/>
      <c r="F133" s="22"/>
      <c r="G133" s="3"/>
      <c r="H133" s="3"/>
      <c r="I133" s="22"/>
    </row>
    <row r="134" spans="1:9" s="2" customFormat="1" ht="12.75">
      <c r="A134" s="25"/>
      <c r="B134" s="22" t="s">
        <v>133</v>
      </c>
      <c r="C134" s="22"/>
      <c r="D134" s="22"/>
      <c r="E134" s="22"/>
      <c r="F134" s="22"/>
      <c r="G134" s="3"/>
      <c r="H134" s="3"/>
      <c r="I134" s="22"/>
    </row>
    <row r="135" spans="1:9" s="2" customFormat="1" ht="13.5" thickBot="1">
      <c r="A135" s="25"/>
      <c r="B135" s="22" t="s">
        <v>238</v>
      </c>
      <c r="C135" s="22"/>
      <c r="D135" s="22"/>
      <c r="E135" s="22"/>
      <c r="F135" s="22"/>
      <c r="G135" s="3"/>
      <c r="H135" s="109">
        <f>13274336+720000</f>
        <v>13994336</v>
      </c>
      <c r="I135" s="22"/>
    </row>
    <row r="136" spans="1:9" s="2" customFormat="1" ht="12.75">
      <c r="A136" s="25"/>
      <c r="B136" s="75"/>
      <c r="C136" s="22"/>
      <c r="D136" s="22"/>
      <c r="E136" s="22"/>
      <c r="F136" s="22"/>
      <c r="G136" s="3"/>
      <c r="H136" s="11"/>
      <c r="I136" s="22"/>
    </row>
    <row r="137" spans="1:9" s="2" customFormat="1" ht="12.75">
      <c r="A137" s="40" t="s">
        <v>81</v>
      </c>
      <c r="B137" s="21" t="s">
        <v>43</v>
      </c>
      <c r="C137" s="21"/>
      <c r="D137" s="55"/>
      <c r="E137" s="55"/>
      <c r="F137" s="55"/>
      <c r="I137" s="22"/>
    </row>
    <row r="138" spans="1:9" s="2" customFormat="1" ht="12.75">
      <c r="A138" s="40"/>
      <c r="B138" s="21"/>
      <c r="C138" s="21"/>
      <c r="D138" s="22"/>
      <c r="E138" s="22"/>
      <c r="F138" s="22"/>
      <c r="I138" s="22"/>
    </row>
    <row r="139" spans="1:9" s="33" customFormat="1" ht="12.75">
      <c r="A139" s="31"/>
      <c r="B139" s="26" t="s">
        <v>275</v>
      </c>
      <c r="C139" s="26"/>
      <c r="D139" s="26"/>
      <c r="E139" s="26"/>
      <c r="F139" s="26"/>
      <c r="I139" s="26"/>
    </row>
    <row r="140" spans="1:9" s="33" customFormat="1" ht="12.75">
      <c r="A140" s="31"/>
      <c r="B140" s="26"/>
      <c r="C140" s="26"/>
      <c r="D140" s="26"/>
      <c r="E140" s="26"/>
      <c r="F140" s="26"/>
      <c r="I140" s="26"/>
    </row>
    <row r="141" spans="1:9" s="33" customFormat="1" ht="12.75">
      <c r="A141" s="31"/>
      <c r="B141" s="34"/>
      <c r="C141" s="34"/>
      <c r="D141" s="26"/>
      <c r="E141" s="26"/>
      <c r="F141" s="26"/>
      <c r="G141" s="66" t="s">
        <v>45</v>
      </c>
      <c r="H141" s="66" t="s">
        <v>264</v>
      </c>
      <c r="I141" s="26"/>
    </row>
    <row r="142" spans="1:9" s="33" customFormat="1" ht="12.75">
      <c r="A142" s="31"/>
      <c r="B142" s="34"/>
      <c r="C142" s="34"/>
      <c r="D142" s="26"/>
      <c r="E142" s="26"/>
      <c r="F142" s="26"/>
      <c r="G142" s="66" t="s">
        <v>252</v>
      </c>
      <c r="H142" s="66" t="s">
        <v>252</v>
      </c>
      <c r="I142" s="26"/>
    </row>
    <row r="143" spans="1:9" s="33" customFormat="1" ht="12.75">
      <c r="A143" s="31"/>
      <c r="B143" s="34"/>
      <c r="C143" s="34"/>
      <c r="D143" s="26"/>
      <c r="E143" s="26"/>
      <c r="F143" s="26"/>
      <c r="G143" s="66" t="s">
        <v>26</v>
      </c>
      <c r="H143" s="66" t="s">
        <v>26</v>
      </c>
      <c r="I143" s="26"/>
    </row>
    <row r="144" spans="1:9" s="33" customFormat="1" ht="12.75">
      <c r="A144" s="31"/>
      <c r="B144" s="26" t="s">
        <v>244</v>
      </c>
      <c r="C144" s="26"/>
      <c r="D144" s="26"/>
      <c r="E144" s="26"/>
      <c r="F144" s="26"/>
      <c r="G144" s="36"/>
      <c r="H144" s="36"/>
      <c r="I144" s="46"/>
    </row>
    <row r="145" spans="1:9" s="33" customFormat="1" ht="12.75">
      <c r="A145" s="31"/>
      <c r="B145" s="26" t="s">
        <v>227</v>
      </c>
      <c r="C145" s="26"/>
      <c r="D145" s="26"/>
      <c r="E145" s="26"/>
      <c r="F145" s="26"/>
      <c r="G145" s="36">
        <f>H145-3000</f>
        <v>3000</v>
      </c>
      <c r="H145" s="36">
        <v>6000</v>
      </c>
      <c r="I145" s="46"/>
    </row>
    <row r="146" spans="1:9" s="33" customFormat="1" ht="12.75">
      <c r="A146" s="31"/>
      <c r="B146" s="26"/>
      <c r="C146" s="26"/>
      <c r="D146" s="26"/>
      <c r="E146" s="26"/>
      <c r="F146" s="26"/>
      <c r="G146" s="36"/>
      <c r="H146" s="36"/>
      <c r="I146" s="46"/>
    </row>
    <row r="147" spans="2:9" ht="12.75">
      <c r="B147" s="34" t="s">
        <v>122</v>
      </c>
      <c r="C147" s="34"/>
      <c r="I147" s="46"/>
    </row>
    <row r="148" spans="2:9" ht="12.75">
      <c r="B148" s="26" t="s">
        <v>228</v>
      </c>
      <c r="C148" s="26"/>
      <c r="G148" s="35">
        <f>H148-305023</f>
        <v>55872</v>
      </c>
      <c r="H148" s="35">
        <v>360895</v>
      </c>
      <c r="I148" s="46"/>
    </row>
    <row r="149" spans="2:9" ht="12.75">
      <c r="B149" s="26"/>
      <c r="C149" s="26"/>
      <c r="G149" s="35"/>
      <c r="H149" s="35"/>
      <c r="I149" s="46"/>
    </row>
    <row r="150" spans="1:9" s="33" customFormat="1" ht="12.75">
      <c r="A150" s="31"/>
      <c r="B150" s="26" t="s">
        <v>121</v>
      </c>
      <c r="C150" s="26"/>
      <c r="D150" s="26"/>
      <c r="E150" s="26"/>
      <c r="F150" s="26"/>
      <c r="G150" s="68">
        <f>H150-3000</f>
        <v>3000</v>
      </c>
      <c r="H150" s="68">
        <v>6000</v>
      </c>
      <c r="I150" s="46"/>
    </row>
    <row r="151" spans="2:9" ht="12.75">
      <c r="B151" s="34"/>
      <c r="C151" s="34"/>
      <c r="G151" s="14"/>
      <c r="H151" s="14"/>
      <c r="I151" s="46"/>
    </row>
    <row r="152" spans="2:9" ht="12.75">
      <c r="B152" s="34" t="s">
        <v>73</v>
      </c>
      <c r="C152" s="34"/>
      <c r="G152" s="14"/>
      <c r="H152" s="14"/>
      <c r="I152" s="46"/>
    </row>
    <row r="153" spans="2:8" ht="12.75">
      <c r="B153" s="34" t="s">
        <v>235</v>
      </c>
      <c r="C153" s="34"/>
      <c r="G153" s="35">
        <f>H153-330</f>
        <v>0</v>
      </c>
      <c r="H153" s="35">
        <v>330</v>
      </c>
    </row>
    <row r="154" spans="2:8" ht="12.75">
      <c r="B154" s="34"/>
      <c r="C154" s="34"/>
      <c r="G154" s="35"/>
      <c r="H154" s="35"/>
    </row>
    <row r="155" spans="2:8" ht="12.75">
      <c r="B155" s="34" t="s">
        <v>236</v>
      </c>
      <c r="C155" s="34"/>
      <c r="G155" s="35"/>
      <c r="H155" s="35"/>
    </row>
    <row r="156" spans="2:8" ht="12.75">
      <c r="B156" s="26" t="s">
        <v>237</v>
      </c>
      <c r="C156" s="34"/>
      <c r="D156" s="61"/>
      <c r="E156" s="61"/>
      <c r="F156" s="61"/>
      <c r="G156" s="73">
        <f>H156-36079</f>
        <v>31790</v>
      </c>
      <c r="H156" s="73">
        <v>67869</v>
      </c>
    </row>
    <row r="157" spans="2:8" ht="12.75">
      <c r="B157" s="34"/>
      <c r="C157" s="34"/>
      <c r="D157" s="61"/>
      <c r="E157" s="61"/>
      <c r="F157" s="61"/>
      <c r="G157" s="73"/>
      <c r="H157" s="73"/>
    </row>
    <row r="158" spans="2:8" ht="12.75">
      <c r="B158" s="34" t="s">
        <v>230</v>
      </c>
      <c r="C158" s="34"/>
      <c r="D158" s="61"/>
      <c r="E158" s="61"/>
      <c r="F158" s="61"/>
      <c r="G158" s="73"/>
      <c r="H158" s="73"/>
    </row>
    <row r="159" spans="2:8" ht="12.75">
      <c r="B159" s="26" t="s">
        <v>229</v>
      </c>
      <c r="C159" s="34"/>
      <c r="D159" s="61"/>
      <c r="E159" s="61"/>
      <c r="F159" s="61"/>
      <c r="G159" s="73">
        <f>H159-446325</f>
        <v>7920</v>
      </c>
      <c r="H159" s="73">
        <v>454245</v>
      </c>
    </row>
    <row r="160" spans="2:8" ht="12.75">
      <c r="B160" s="26"/>
      <c r="C160" s="34"/>
      <c r="D160" s="61"/>
      <c r="E160" s="61"/>
      <c r="F160" s="61"/>
      <c r="G160" s="73"/>
      <c r="H160" s="73"/>
    </row>
    <row r="161" spans="2:6" ht="12.75">
      <c r="B161" s="34" t="s">
        <v>277</v>
      </c>
      <c r="C161" s="61"/>
      <c r="D161" s="61"/>
      <c r="E161" s="61"/>
      <c r="F161" s="61"/>
    </row>
    <row r="162" spans="2:8" ht="13.5" thickBot="1">
      <c r="B162" s="34" t="s">
        <v>269</v>
      </c>
      <c r="C162" s="61"/>
      <c r="D162" s="61"/>
      <c r="E162" s="61"/>
      <c r="F162" s="61"/>
      <c r="G162" s="133">
        <v>2677393</v>
      </c>
      <c r="H162" s="133">
        <v>2677393</v>
      </c>
    </row>
    <row r="163" spans="2:8" ht="12.75">
      <c r="B163" s="34"/>
      <c r="C163" s="34"/>
      <c r="D163" s="61"/>
      <c r="E163" s="61"/>
      <c r="F163" s="61"/>
      <c r="G163" s="49"/>
      <c r="H163" s="73"/>
    </row>
    <row r="164" spans="1:9" s="2" customFormat="1" ht="12.75">
      <c r="A164" s="25"/>
      <c r="B164" s="22"/>
      <c r="C164" s="22"/>
      <c r="D164" s="22"/>
      <c r="E164" s="22"/>
      <c r="F164" s="22"/>
      <c r="I164" s="22"/>
    </row>
    <row r="165" spans="1:9" s="2" customFormat="1" ht="12.75">
      <c r="A165" s="25"/>
      <c r="B165" s="26"/>
      <c r="C165" s="26"/>
      <c r="D165" s="22"/>
      <c r="E165" s="22"/>
      <c r="F165" s="22"/>
      <c r="I165" s="22"/>
    </row>
    <row r="166" spans="1:9" s="2" customFormat="1" ht="12.75">
      <c r="A166" s="25"/>
      <c r="B166" s="26"/>
      <c r="C166" s="26"/>
      <c r="D166" s="22"/>
      <c r="E166" s="22"/>
      <c r="F166" s="22"/>
      <c r="I166" s="22"/>
    </row>
    <row r="167" spans="1:9" s="2" customFormat="1" ht="12.75">
      <c r="A167" s="25"/>
      <c r="B167" s="26"/>
      <c r="C167" s="26"/>
      <c r="D167" s="22"/>
      <c r="E167" s="22"/>
      <c r="F167" s="22"/>
      <c r="I167" s="22"/>
    </row>
    <row r="168" spans="1:9" s="2" customFormat="1" ht="12.75">
      <c r="A168" s="25"/>
      <c r="B168" s="26"/>
      <c r="C168" s="26"/>
      <c r="D168" s="22"/>
      <c r="E168" s="22"/>
      <c r="F168" s="22"/>
      <c r="I168" s="22"/>
    </row>
    <row r="169" spans="1:9" s="2" customFormat="1" ht="12.75">
      <c r="A169" s="25"/>
      <c r="B169" s="26"/>
      <c r="C169" s="26"/>
      <c r="D169" s="22"/>
      <c r="E169" s="22"/>
      <c r="F169" s="22"/>
      <c r="I169" s="22"/>
    </row>
    <row r="170" spans="1:9" s="2" customFormat="1" ht="12.75">
      <c r="A170" s="25"/>
      <c r="B170" s="26"/>
      <c r="C170" s="26"/>
      <c r="D170" s="22"/>
      <c r="E170" s="22"/>
      <c r="F170" s="22"/>
      <c r="I170" s="22"/>
    </row>
    <row r="171" spans="1:9" s="2" customFormat="1" ht="12.75">
      <c r="A171" s="25"/>
      <c r="B171" s="26"/>
      <c r="C171" s="26"/>
      <c r="D171" s="22"/>
      <c r="E171" s="22"/>
      <c r="F171" s="22"/>
      <c r="I171" s="22"/>
    </row>
    <row r="172" spans="1:9" s="2" customFormat="1" ht="12.75">
      <c r="A172" s="25"/>
      <c r="B172" s="26"/>
      <c r="C172" s="26"/>
      <c r="D172" s="22"/>
      <c r="E172" s="22"/>
      <c r="F172" s="22"/>
      <c r="I172" s="22"/>
    </row>
  </sheetData>
  <sheetProtection/>
  <mergeCells count="2">
    <mergeCell ref="G82:H82"/>
    <mergeCell ref="E82:F82"/>
  </mergeCells>
  <printOptions horizontalCentered="1"/>
  <pageMargins left="0.7480314960629921" right="0.5905511811023623" top="0.984251968503937" bottom="0.5905511811023623" header="0.5118110236220472" footer="0.5118110236220472"/>
  <pageSetup firstPageNumber="5" useFirstPageNumber="1" horizontalDpi="600" verticalDpi="600" orientation="portrait" r:id="rId4"/>
  <headerFooter alignWithMargins="0">
    <oddFooter>&amp;C&amp;P</oddFooter>
  </headerFooter>
  <rowBreaks count="3" manualBreakCount="3">
    <brk id="49" max="7" man="1"/>
    <brk id="100" max="7" man="1"/>
    <brk id="136" max="7" man="1"/>
  </rowBreaks>
  <drawing r:id="rId3"/>
  <legacyDrawing r:id="rId2"/>
</worksheet>
</file>

<file path=xl/worksheets/sheet8.xml><?xml version="1.0" encoding="utf-8"?>
<worksheet xmlns="http://schemas.openxmlformats.org/spreadsheetml/2006/main" xmlns:r="http://schemas.openxmlformats.org/officeDocument/2006/relationships">
  <dimension ref="A1:AS590"/>
  <sheetViews>
    <sheetView view="pageBreakPreview" zoomScaleSheetLayoutView="100" zoomScalePageLayoutView="0" workbookViewId="0" topLeftCell="A188">
      <selection activeCell="B201" sqref="B201"/>
    </sheetView>
  </sheetViews>
  <sheetFormatPr defaultColWidth="8.8515625" defaultRowHeight="12.75"/>
  <cols>
    <col min="1" max="1" width="3.28125" style="16" customWidth="1"/>
    <col min="2" max="2" width="3.7109375" style="14" customWidth="1"/>
    <col min="3" max="3" width="20.00390625" style="14" customWidth="1"/>
    <col min="4" max="4" width="11.7109375" style="14" customWidth="1"/>
    <col min="5" max="6" width="12.421875" style="15" customWidth="1"/>
    <col min="7" max="7" width="14.421875" style="15" customWidth="1"/>
    <col min="8" max="8" width="15.140625" style="15" customWidth="1"/>
    <col min="9" max="16384" width="8.8515625" style="15" customWidth="1"/>
  </cols>
  <sheetData>
    <row r="1" spans="1:4" s="2" customFormat="1" ht="12.75">
      <c r="A1" s="16" t="s">
        <v>0</v>
      </c>
      <c r="D1" s="3"/>
    </row>
    <row r="2" spans="1:4" s="2" customFormat="1" ht="12.75">
      <c r="A2" s="14" t="s">
        <v>1</v>
      </c>
      <c r="D2" s="3"/>
    </row>
    <row r="3" spans="1:4" ht="12.75">
      <c r="A3" s="79"/>
      <c r="B3" s="18"/>
      <c r="C3" s="18"/>
      <c r="D3" s="18"/>
    </row>
    <row r="4" spans="2:3" ht="12.75">
      <c r="B4" s="16"/>
      <c r="C4" s="16"/>
    </row>
    <row r="5" spans="2:3" ht="12.75">
      <c r="B5" s="20"/>
      <c r="C5" s="20"/>
    </row>
    <row r="6" spans="2:3" ht="12.75">
      <c r="B6" s="20"/>
      <c r="C6" s="20"/>
    </row>
    <row r="7" spans="1:33" s="1" customFormat="1" ht="12.75">
      <c r="A7" s="80" t="s">
        <v>138</v>
      </c>
      <c r="B7" s="31" t="s">
        <v>247</v>
      </c>
      <c r="C7" s="31"/>
      <c r="D7" s="45"/>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row>
    <row r="8" spans="1:33" s="2" customFormat="1" ht="12.75">
      <c r="A8" s="81"/>
      <c r="B8" s="25"/>
      <c r="C8" s="25"/>
      <c r="D8" s="30"/>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row>
    <row r="9" spans="2:3" ht="12.75">
      <c r="B9" s="20"/>
      <c r="C9" s="20"/>
    </row>
    <row r="10" spans="2:10" ht="12.75">
      <c r="B10" s="20"/>
      <c r="C10" s="20"/>
      <c r="J10" s="82"/>
    </row>
    <row r="11" spans="2:3" ht="12.75">
      <c r="B11" s="20"/>
      <c r="C11" s="20"/>
    </row>
    <row r="12" spans="2:3" ht="12.75">
      <c r="B12" s="20"/>
      <c r="C12" s="20"/>
    </row>
    <row r="13" spans="2:3" ht="12.75">
      <c r="B13" s="20"/>
      <c r="C13" s="20"/>
    </row>
    <row r="14" spans="2:3" ht="12.75">
      <c r="B14" s="20"/>
      <c r="C14" s="20"/>
    </row>
    <row r="15" spans="2:3" ht="12.75">
      <c r="B15" s="20"/>
      <c r="C15" s="20"/>
    </row>
    <row r="16" spans="2:3" ht="12.75">
      <c r="B16" s="20"/>
      <c r="C16" s="20"/>
    </row>
    <row r="17" spans="2:3" ht="12.75">
      <c r="B17" s="20"/>
      <c r="C17" s="20"/>
    </row>
    <row r="18" spans="2:3" ht="12.75">
      <c r="B18" s="20"/>
      <c r="C18" s="20"/>
    </row>
    <row r="19" spans="2:9" ht="12.75">
      <c r="B19" s="20"/>
      <c r="C19" s="20"/>
      <c r="I19" s="82"/>
    </row>
    <row r="20" spans="2:3" ht="12.75">
      <c r="B20" s="20"/>
      <c r="C20" s="20"/>
    </row>
    <row r="21" spans="2:3" ht="12.75">
      <c r="B21" s="20"/>
      <c r="C21" s="20"/>
    </row>
    <row r="22" spans="2:3" ht="12.75">
      <c r="B22" s="20"/>
      <c r="C22" s="20"/>
    </row>
    <row r="23" spans="2:3" ht="12.75">
      <c r="B23" s="20"/>
      <c r="C23" s="20"/>
    </row>
    <row r="24" spans="2:3" ht="12.75">
      <c r="B24" s="20"/>
      <c r="C24" s="20"/>
    </row>
    <row r="25" spans="2:3" ht="12.75">
      <c r="B25" s="20"/>
      <c r="C25" s="20"/>
    </row>
    <row r="26" spans="1:45" s="2" customFormat="1" ht="13.5" customHeight="1">
      <c r="A26" s="80" t="s">
        <v>139</v>
      </c>
      <c r="B26" s="83"/>
      <c r="C26" s="83"/>
      <c r="D26" s="27"/>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row>
    <row r="27" spans="1:45" s="2" customFormat="1" ht="13.5" customHeight="1">
      <c r="A27" s="135"/>
      <c r="B27" s="136"/>
      <c r="C27" s="136"/>
      <c r="D27" s="27"/>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row>
    <row r="28" spans="1:45" s="2" customFormat="1" ht="13.5" customHeight="1">
      <c r="A28" s="81"/>
      <c r="B28" s="27"/>
      <c r="C28" s="27"/>
      <c r="D28" s="27"/>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row>
    <row r="29" spans="1:45" s="2" customFormat="1" ht="12.75">
      <c r="A29" s="81"/>
      <c r="B29" s="27"/>
      <c r="C29" s="27"/>
      <c r="D29" s="27"/>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row>
    <row r="30" spans="1:45" s="2" customFormat="1" ht="12.75">
      <c r="A30" s="81"/>
      <c r="B30" s="27"/>
      <c r="C30" s="27"/>
      <c r="D30" s="27"/>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row>
    <row r="31" spans="1:45" s="2" customFormat="1" ht="13.5" customHeight="1">
      <c r="A31" s="81"/>
      <c r="B31" s="27"/>
      <c r="C31" s="27"/>
      <c r="D31" s="27"/>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row>
    <row r="32" spans="1:45" s="2" customFormat="1" ht="13.5" customHeight="1">
      <c r="A32" s="81"/>
      <c r="B32" s="27"/>
      <c r="C32" s="27"/>
      <c r="D32" s="27"/>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row>
    <row r="33" spans="1:45" s="2" customFormat="1" ht="12.75">
      <c r="A33" s="80" t="s">
        <v>140</v>
      </c>
      <c r="B33" s="25" t="s">
        <v>141</v>
      </c>
      <c r="C33" s="25"/>
      <c r="D33" s="27"/>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row>
    <row r="34" spans="1:45" s="2" customFormat="1" ht="12.75">
      <c r="A34" s="80"/>
      <c r="B34" s="25"/>
      <c r="C34" s="25"/>
      <c r="D34" s="27"/>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row>
    <row r="35" ht="13.5" customHeight="1"/>
    <row r="36" ht="13.5" customHeight="1">
      <c r="I36" s="82"/>
    </row>
    <row r="37" ht="13.5" customHeight="1"/>
    <row r="38" ht="13.5" customHeight="1"/>
    <row r="39" spans="1:45" s="2" customFormat="1" ht="12.75">
      <c r="A39" s="80" t="s">
        <v>142</v>
      </c>
      <c r="B39" s="25" t="s">
        <v>136</v>
      </c>
      <c r="C39" s="25"/>
      <c r="D39" s="27"/>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row>
    <row r="40" spans="1:45" s="2" customFormat="1" ht="12.75">
      <c r="A40" s="80"/>
      <c r="B40" s="25"/>
      <c r="C40" s="25"/>
      <c r="D40" s="27"/>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row>
    <row r="41" spans="1:45" s="2" customFormat="1" ht="12.75">
      <c r="A41" s="81"/>
      <c r="B41" s="27"/>
      <c r="C41" s="27"/>
      <c r="D41" s="27"/>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row>
    <row r="42" spans="1:45" s="2" customFormat="1" ht="12.75">
      <c r="A42" s="81"/>
      <c r="B42" s="27"/>
      <c r="C42" s="27"/>
      <c r="D42" s="27"/>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row>
    <row r="43" spans="1:45" s="2" customFormat="1" ht="12.75">
      <c r="A43" s="80" t="s">
        <v>143</v>
      </c>
      <c r="B43" s="25" t="s">
        <v>8</v>
      </c>
      <c r="C43" s="25"/>
      <c r="D43" s="27"/>
      <c r="E43" s="23"/>
      <c r="F43" s="23"/>
      <c r="G43" s="23"/>
      <c r="H43" s="27"/>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row>
    <row r="44" spans="1:45" s="2" customFormat="1" ht="12.75">
      <c r="A44" s="81"/>
      <c r="B44" s="25"/>
      <c r="C44" s="25"/>
      <c r="D44" s="27"/>
      <c r="E44" s="27"/>
      <c r="F44" s="27"/>
      <c r="G44" s="76" t="s">
        <v>45</v>
      </c>
      <c r="H44" s="76" t="s">
        <v>264</v>
      </c>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row>
    <row r="45" spans="1:45" s="22" customFormat="1" ht="12.75">
      <c r="A45" s="81"/>
      <c r="B45" s="27"/>
      <c r="C45" s="27"/>
      <c r="D45" s="27"/>
      <c r="E45" s="29"/>
      <c r="F45" s="29"/>
      <c r="G45" s="66" t="s">
        <v>252</v>
      </c>
      <c r="H45" s="66" t="str">
        <f>G45</f>
        <v>30.06.2008</v>
      </c>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row>
    <row r="46" spans="1:45" s="22" customFormat="1" ht="12.75">
      <c r="A46" s="81"/>
      <c r="B46" s="27"/>
      <c r="C46" s="27"/>
      <c r="D46" s="27"/>
      <c r="E46" s="30"/>
      <c r="F46" s="30"/>
      <c r="G46" s="45" t="s">
        <v>26</v>
      </c>
      <c r="H46" s="45" t="s">
        <v>26</v>
      </c>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row>
    <row r="47" spans="1:45" s="22" customFormat="1" ht="12.75">
      <c r="A47" s="81"/>
      <c r="B47" s="27" t="s">
        <v>278</v>
      </c>
      <c r="C47" s="27"/>
      <c r="D47" s="27"/>
      <c r="E47" s="30"/>
      <c r="F47" s="30"/>
      <c r="G47" s="30"/>
      <c r="H47" s="30"/>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row>
    <row r="48" spans="1:45" s="22" customFormat="1" ht="12.75">
      <c r="A48" s="81"/>
      <c r="B48" s="27"/>
      <c r="C48" s="27" t="s">
        <v>276</v>
      </c>
      <c r="D48" s="27"/>
      <c r="E48" s="30"/>
      <c r="F48" s="30"/>
      <c r="G48" s="77"/>
      <c r="H48" s="7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row>
    <row r="49" spans="1:45" s="22" customFormat="1" ht="12.75">
      <c r="A49" s="81"/>
      <c r="B49" s="27"/>
      <c r="C49" s="84" t="s">
        <v>279</v>
      </c>
      <c r="D49" s="27"/>
      <c r="E49" s="30"/>
      <c r="F49" s="30"/>
      <c r="G49" s="132">
        <f>H49-0</f>
        <v>-1020</v>
      </c>
      <c r="H49" s="132">
        <v>-1020</v>
      </c>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row>
    <row r="50" spans="1:45" s="2" customFormat="1" ht="12.75">
      <c r="A50" s="81"/>
      <c r="C50" s="27" t="s">
        <v>234</v>
      </c>
      <c r="D50" s="27"/>
      <c r="E50" s="77"/>
      <c r="F50" s="77"/>
      <c r="G50" s="108">
        <f>H50-(-8000)</f>
        <v>-86000</v>
      </c>
      <c r="H50" s="108">
        <v>-94000</v>
      </c>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row>
    <row r="51" spans="1:45" s="2" customFormat="1" ht="13.5" thickBot="1">
      <c r="A51" s="81"/>
      <c r="B51" s="27"/>
      <c r="C51" s="27"/>
      <c r="D51" s="27"/>
      <c r="E51" s="77"/>
      <c r="F51" s="77"/>
      <c r="G51" s="134">
        <f>SUM(G47:G50)</f>
        <v>-87020</v>
      </c>
      <c r="H51" s="134">
        <f>SUM(H47:H50)</f>
        <v>-95020</v>
      </c>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row>
    <row r="52" spans="1:45" s="2" customFormat="1" ht="12.75">
      <c r="A52" s="81"/>
      <c r="B52" s="84"/>
      <c r="C52" s="84"/>
      <c r="D52" s="27"/>
      <c r="E52" s="78"/>
      <c r="F52" s="78"/>
      <c r="G52" s="77"/>
      <c r="H52" s="108"/>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row>
    <row r="53" spans="1:45" s="2" customFormat="1" ht="12.75">
      <c r="A53" s="80" t="s">
        <v>144</v>
      </c>
      <c r="B53" s="25" t="s">
        <v>137</v>
      </c>
      <c r="C53" s="25"/>
      <c r="D53" s="27"/>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row>
    <row r="54" spans="1:45" s="2" customFormat="1" ht="12.75">
      <c r="A54" s="80"/>
      <c r="B54" s="25"/>
      <c r="C54" s="25"/>
      <c r="D54" s="27"/>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row>
    <row r="55" spans="1:45" s="2" customFormat="1" ht="12.75">
      <c r="A55" s="81"/>
      <c r="B55" s="27"/>
      <c r="C55" s="27"/>
      <c r="D55" s="27"/>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row>
    <row r="56" spans="1:45" s="2" customFormat="1" ht="12.75">
      <c r="A56" s="81"/>
      <c r="B56" s="27"/>
      <c r="C56" s="27"/>
      <c r="D56" s="27"/>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row>
    <row r="57" spans="1:45" s="2" customFormat="1" ht="12.75">
      <c r="A57" s="80" t="s">
        <v>145</v>
      </c>
      <c r="B57" s="25" t="s">
        <v>146</v>
      </c>
      <c r="C57" s="25"/>
      <c r="D57" s="27"/>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row>
    <row r="58" spans="1:45" s="2" customFormat="1" ht="12.75">
      <c r="A58" s="80"/>
      <c r="B58" s="25"/>
      <c r="C58" s="25"/>
      <c r="D58" s="27"/>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row>
    <row r="59" spans="1:45" s="2" customFormat="1" ht="12.75">
      <c r="A59" s="81"/>
      <c r="B59" s="27" t="s">
        <v>271</v>
      </c>
      <c r="C59" s="27"/>
      <c r="D59" s="27"/>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row>
    <row r="60" spans="1:45" s="2" customFormat="1" ht="12.75">
      <c r="A60" s="81"/>
      <c r="B60" s="27"/>
      <c r="C60" s="27"/>
      <c r="D60" s="27"/>
      <c r="E60" s="23"/>
      <c r="F60" s="23"/>
      <c r="G60" s="27"/>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row>
    <row r="61" spans="1:45" s="2" customFormat="1" ht="12.75">
      <c r="A61" s="81"/>
      <c r="B61" s="27"/>
      <c r="C61" s="27"/>
      <c r="D61" s="27"/>
      <c r="E61" s="23"/>
      <c r="F61" s="23"/>
      <c r="G61" s="45"/>
      <c r="H61" s="38" t="s">
        <v>50</v>
      </c>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row>
    <row r="62" spans="1:45" s="2" customFormat="1" ht="12.75">
      <c r="A62" s="81"/>
      <c r="B62" s="27"/>
      <c r="C62" s="27"/>
      <c r="D62" s="27"/>
      <c r="E62" s="23"/>
      <c r="F62" s="23"/>
      <c r="G62" s="66"/>
      <c r="H62" s="66" t="s">
        <v>252</v>
      </c>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row>
    <row r="63" spans="1:45" s="2" customFormat="1" ht="12.75">
      <c r="A63" s="81"/>
      <c r="B63" s="27"/>
      <c r="C63" s="27"/>
      <c r="D63" s="27"/>
      <c r="E63" s="23"/>
      <c r="F63" s="23"/>
      <c r="G63" s="45"/>
      <c r="H63" s="38" t="s">
        <v>26</v>
      </c>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row>
    <row r="64" spans="1:45" s="2" customFormat="1" ht="12.75">
      <c r="A64" s="81"/>
      <c r="B64" s="27"/>
      <c r="C64" s="27"/>
      <c r="D64" s="27"/>
      <c r="E64" s="23"/>
      <c r="F64" s="23"/>
      <c r="G64" s="45"/>
      <c r="H64" s="38"/>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row>
    <row r="65" spans="1:45" s="2" customFormat="1" ht="12.75">
      <c r="A65" s="81"/>
      <c r="B65" s="27" t="s">
        <v>147</v>
      </c>
      <c r="C65" s="27"/>
      <c r="D65" s="27"/>
      <c r="E65" s="23"/>
      <c r="F65" s="23"/>
      <c r="G65" s="77"/>
      <c r="H65" s="78">
        <v>1094166</v>
      </c>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row>
    <row r="66" spans="1:45" s="2" customFormat="1" ht="12.75">
      <c r="A66" s="81"/>
      <c r="B66" s="27" t="s">
        <v>148</v>
      </c>
      <c r="C66" s="27"/>
      <c r="D66" s="27"/>
      <c r="E66" s="23"/>
      <c r="F66" s="23"/>
      <c r="G66" s="77"/>
      <c r="H66" s="78">
        <v>395139</v>
      </c>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row>
    <row r="67" spans="1:45" s="2" customFormat="1" ht="13.5" thickBot="1">
      <c r="A67" s="81"/>
      <c r="B67" s="27" t="s">
        <v>149</v>
      </c>
      <c r="C67" s="27"/>
      <c r="D67" s="27"/>
      <c r="E67" s="23"/>
      <c r="F67" s="23"/>
      <c r="G67" s="77"/>
      <c r="H67" s="85">
        <v>767739</v>
      </c>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row>
    <row r="68" spans="1:45" s="2" customFormat="1" ht="12.75">
      <c r="A68" s="81"/>
      <c r="B68" s="27"/>
      <c r="C68" s="27"/>
      <c r="D68" s="27"/>
      <c r="E68" s="23"/>
      <c r="F68" s="23"/>
      <c r="G68" s="77"/>
      <c r="H68" s="77"/>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row>
    <row r="69" spans="1:45" s="2" customFormat="1" ht="12.75">
      <c r="A69" s="80" t="s">
        <v>150</v>
      </c>
      <c r="B69" s="25" t="s">
        <v>231</v>
      </c>
      <c r="C69" s="25"/>
      <c r="D69" s="27"/>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row>
    <row r="70" spans="1:45" s="2" customFormat="1" ht="12.75">
      <c r="A70" s="80"/>
      <c r="B70" s="25"/>
      <c r="C70" s="25"/>
      <c r="D70" s="27"/>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row>
    <row r="71" spans="1:45" s="2" customFormat="1" ht="12.75">
      <c r="A71" s="81"/>
      <c r="B71" s="25"/>
      <c r="C71" s="25"/>
      <c r="D71" s="27"/>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row>
    <row r="72" spans="1:45" s="2" customFormat="1" ht="12.75">
      <c r="A72" s="81"/>
      <c r="B72" s="25"/>
      <c r="C72" s="25"/>
      <c r="D72" s="27"/>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row>
    <row r="73" spans="1:45" s="2" customFormat="1" ht="12.75">
      <c r="A73" s="81"/>
      <c r="B73" s="25"/>
      <c r="C73" s="27"/>
      <c r="D73" s="27"/>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1:45" s="2" customFormat="1" ht="12.75">
      <c r="A74" s="81"/>
      <c r="B74" s="25" t="s">
        <v>219</v>
      </c>
      <c r="C74" s="25" t="s">
        <v>232</v>
      </c>
      <c r="D74" s="27"/>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row>
    <row r="75" spans="1:45" s="2" customFormat="1" ht="12.75">
      <c r="A75" s="81"/>
      <c r="B75" s="25"/>
      <c r="C75" s="25"/>
      <c r="D75" s="27"/>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row>
    <row r="76" spans="1:45" s="2" customFormat="1" ht="12.75">
      <c r="A76" s="81"/>
      <c r="B76" s="25"/>
      <c r="C76" s="25"/>
      <c r="D76" s="27"/>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row>
    <row r="77" spans="1:45" s="2" customFormat="1" ht="12.75">
      <c r="A77" s="81"/>
      <c r="B77" s="25"/>
      <c r="C77" s="25"/>
      <c r="D77" s="27"/>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45" s="2" customFormat="1" ht="12.75">
      <c r="A78" s="81"/>
      <c r="B78" s="25"/>
      <c r="C78" s="25"/>
      <c r="D78" s="27"/>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45" s="2" customFormat="1" ht="12.75">
      <c r="A79" s="81"/>
      <c r="B79" s="25"/>
      <c r="C79" s="25"/>
      <c r="D79" s="27"/>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45" s="2" customFormat="1" ht="12.75">
      <c r="A80" s="81"/>
      <c r="B80" s="25"/>
      <c r="C80" s="25"/>
      <c r="D80" s="27"/>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45" s="2" customFormat="1" ht="12.75">
      <c r="A81" s="81"/>
      <c r="B81" s="25"/>
      <c r="C81" s="25"/>
      <c r="D81" s="27"/>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45" s="2" customFormat="1" ht="12.75">
      <c r="A82" s="81"/>
      <c r="B82" s="25"/>
      <c r="C82" s="25"/>
      <c r="D82" s="27"/>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45" s="2" customFormat="1" ht="12.75">
      <c r="A83" s="81"/>
      <c r="B83" s="25"/>
      <c r="C83" s="25"/>
      <c r="D83" s="27"/>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45" s="2" customFormat="1" ht="12.75">
      <c r="A84" s="81"/>
      <c r="B84" s="25"/>
      <c r="C84" s="25"/>
      <c r="D84" s="27"/>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45" s="2" customFormat="1" ht="12.75">
      <c r="A85" s="81"/>
      <c r="B85" s="25"/>
      <c r="C85" s="25"/>
      <c r="D85" s="27"/>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45" s="2" customFormat="1" ht="12.75">
      <c r="A86" s="81"/>
      <c r="B86" s="25"/>
      <c r="C86" s="25"/>
      <c r="D86" s="27"/>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45" s="2" customFormat="1" ht="12.75">
      <c r="A87" s="81"/>
      <c r="B87" s="25"/>
      <c r="C87" s="25"/>
      <c r="D87" s="27"/>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45" s="2" customFormat="1" ht="12.75">
      <c r="A88" s="81"/>
      <c r="B88" s="25" t="s">
        <v>220</v>
      </c>
      <c r="C88" s="25" t="s">
        <v>248</v>
      </c>
      <c r="D88" s="27"/>
      <c r="E88" s="23"/>
      <c r="F88" s="23"/>
      <c r="G88" s="23"/>
      <c r="H88" s="23"/>
      <c r="I88" s="25"/>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45" s="2" customFormat="1" ht="12.75">
      <c r="A89" s="81"/>
      <c r="B89" s="27"/>
      <c r="C89" s="25"/>
      <c r="D89" s="27"/>
      <c r="E89" s="23"/>
      <c r="F89" s="23"/>
      <c r="G89" s="23"/>
      <c r="H89" s="23"/>
      <c r="I89" s="25"/>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45" s="2" customFormat="1" ht="12.75">
      <c r="A90" s="81"/>
      <c r="B90" s="27"/>
      <c r="C90" s="27"/>
      <c r="D90" s="27"/>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45" s="2" customFormat="1" ht="12.75">
      <c r="A91" s="81"/>
      <c r="B91" s="27"/>
      <c r="C91" s="27"/>
      <c r="D91" s="27"/>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45" s="2" customFormat="1" ht="12.75" customHeight="1">
      <c r="A92" s="81"/>
      <c r="B92" s="27"/>
      <c r="C92" s="27"/>
      <c r="D92" s="27"/>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row>
    <row r="93" spans="1:45" s="2" customFormat="1" ht="12.75">
      <c r="A93" s="81"/>
      <c r="B93" s="27"/>
      <c r="C93" s="27"/>
      <c r="D93" s="27"/>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45" s="2" customFormat="1" ht="12.75">
      <c r="A94" s="81"/>
      <c r="B94" s="27"/>
      <c r="C94" s="27"/>
      <c r="D94" s="27"/>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45" s="2" customFormat="1" ht="12.75">
      <c r="A95" s="81"/>
      <c r="B95" s="27"/>
      <c r="C95" s="27"/>
      <c r="D95" s="27"/>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45" s="2" customFormat="1" ht="12.75">
      <c r="A96" s="81"/>
      <c r="B96" s="27"/>
      <c r="C96" s="27"/>
      <c r="D96" s="27"/>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row>
    <row r="97" spans="1:45" s="2" customFormat="1" ht="12.75">
      <c r="A97" s="81"/>
      <c r="B97" s="27"/>
      <c r="C97" s="27"/>
      <c r="D97" s="27"/>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45" s="2" customFormat="1" ht="12.75">
      <c r="A98" s="81"/>
      <c r="B98" s="27"/>
      <c r="C98" s="27"/>
      <c r="D98" s="27"/>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45" s="2" customFormat="1" ht="12.75">
      <c r="A99" s="81"/>
      <c r="B99" s="27"/>
      <c r="C99" s="27"/>
      <c r="D99" s="27"/>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45" s="2" customFormat="1" ht="12.75">
      <c r="A100" s="81"/>
      <c r="B100" s="27"/>
      <c r="C100" s="27"/>
      <c r="D100" s="27"/>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row>
    <row r="101" spans="1:45" s="2" customFormat="1" ht="12.75">
      <c r="A101" s="81"/>
      <c r="B101" s="27"/>
      <c r="C101" s="27"/>
      <c r="D101" s="27"/>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45" s="2" customFormat="1" ht="12.75">
      <c r="A102" s="81"/>
      <c r="B102" s="27"/>
      <c r="C102" s="27"/>
      <c r="D102" s="27"/>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row>
    <row r="103" spans="1:45" s="2" customFormat="1" ht="12.75">
      <c r="A103" s="81"/>
      <c r="B103" s="27"/>
      <c r="C103" s="27"/>
      <c r="D103" s="27"/>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row>
    <row r="104" spans="1:45" s="2" customFormat="1" ht="12.75">
      <c r="A104" s="80" t="s">
        <v>150</v>
      </c>
      <c r="B104" s="25" t="s">
        <v>233</v>
      </c>
      <c r="C104" s="25"/>
      <c r="D104" s="27"/>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row>
    <row r="105" spans="1:45" s="2" customFormat="1" ht="12.75">
      <c r="A105" s="80"/>
      <c r="B105" s="25"/>
      <c r="C105" s="25"/>
      <c r="D105" s="27"/>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row>
    <row r="106" spans="1:45" s="2" customFormat="1" ht="12.75">
      <c r="A106" s="81"/>
      <c r="B106" s="25" t="s">
        <v>168</v>
      </c>
      <c r="C106" s="25" t="s">
        <v>249</v>
      </c>
      <c r="D106" s="27"/>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row>
    <row r="107" spans="1:45" s="2" customFormat="1" ht="12.75">
      <c r="A107" s="81"/>
      <c r="B107" s="27"/>
      <c r="C107" s="27"/>
      <c r="D107" s="27"/>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row>
    <row r="108" spans="1:45" s="2" customFormat="1" ht="12.75">
      <c r="A108" s="81"/>
      <c r="B108" s="27"/>
      <c r="C108" s="27"/>
      <c r="D108" s="27"/>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row>
    <row r="109" spans="1:45" s="2" customFormat="1" ht="12.75">
      <c r="A109" s="81"/>
      <c r="B109" s="27"/>
      <c r="C109" s="27"/>
      <c r="D109" s="27"/>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row>
    <row r="110" spans="1:45" s="2" customFormat="1" ht="12.75">
      <c r="A110" s="81"/>
      <c r="B110" s="27"/>
      <c r="C110" s="27"/>
      <c r="D110" s="27"/>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row>
    <row r="111" spans="1:45" s="2" customFormat="1" ht="12.75">
      <c r="A111" s="81"/>
      <c r="B111" s="27"/>
      <c r="C111" s="27"/>
      <c r="D111" s="27"/>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row>
    <row r="112" spans="1:45" s="2" customFormat="1" ht="12.75">
      <c r="A112" s="81"/>
      <c r="B112" s="27"/>
      <c r="C112" s="84" t="s">
        <v>218</v>
      </c>
      <c r="D112" s="27"/>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row>
    <row r="113" spans="1:45" s="2" customFormat="1" ht="12.75">
      <c r="A113" s="81"/>
      <c r="B113" s="27"/>
      <c r="C113" s="27"/>
      <c r="D113" s="27"/>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row>
    <row r="114" spans="1:45" s="2" customFormat="1" ht="12.75">
      <c r="A114" s="81"/>
      <c r="B114" s="27"/>
      <c r="C114" s="27"/>
      <c r="D114" s="27"/>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row>
    <row r="115" spans="1:45" s="2" customFormat="1" ht="12.75">
      <c r="A115" s="81"/>
      <c r="B115" s="27"/>
      <c r="C115" s="84" t="s">
        <v>218</v>
      </c>
      <c r="D115" s="27"/>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row>
    <row r="116" spans="1:45" s="2" customFormat="1" ht="12.75">
      <c r="A116" s="81"/>
      <c r="B116" s="27"/>
      <c r="C116" s="27"/>
      <c r="D116" s="27"/>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row>
    <row r="117" spans="1:45" s="2" customFormat="1" ht="12.75">
      <c r="A117" s="81"/>
      <c r="B117" s="27"/>
      <c r="C117" s="27"/>
      <c r="D117" s="27"/>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row>
    <row r="118" spans="1:45" s="2" customFormat="1" ht="12.75">
      <c r="A118" s="81"/>
      <c r="B118" s="27"/>
      <c r="C118" s="84" t="s">
        <v>218</v>
      </c>
      <c r="D118" s="27"/>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row>
    <row r="119" spans="1:45" s="2" customFormat="1" ht="12.75">
      <c r="A119" s="81"/>
      <c r="B119" s="27"/>
      <c r="C119" s="27"/>
      <c r="D119" s="27"/>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row>
    <row r="120" spans="1:45" s="2" customFormat="1" ht="12.75">
      <c r="A120" s="81"/>
      <c r="B120" s="27"/>
      <c r="C120" s="27"/>
      <c r="D120" s="27"/>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row>
    <row r="121" spans="1:45" s="2" customFormat="1" ht="12.75">
      <c r="A121" s="81"/>
      <c r="B121" s="27"/>
      <c r="C121" s="27"/>
      <c r="D121" s="27"/>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row>
    <row r="122" spans="1:45" s="2" customFormat="1" ht="12.75">
      <c r="A122" s="81"/>
      <c r="B122" s="27"/>
      <c r="C122" s="27"/>
      <c r="D122" s="27"/>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row>
    <row r="123" spans="1:45" s="2" customFormat="1" ht="12.75">
      <c r="A123" s="81"/>
      <c r="B123" s="27"/>
      <c r="C123" s="27"/>
      <c r="D123" s="27"/>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row>
    <row r="124" spans="1:45" s="2" customFormat="1" ht="12.75">
      <c r="A124" s="81"/>
      <c r="B124" s="27"/>
      <c r="C124" s="27"/>
      <c r="D124" s="27"/>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row>
    <row r="125" spans="1:45" s="2" customFormat="1" ht="12.75">
      <c r="A125" s="81"/>
      <c r="B125" s="27"/>
      <c r="C125" s="27"/>
      <c r="D125" s="27"/>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row>
    <row r="126" spans="1:45" s="2" customFormat="1" ht="12.75">
      <c r="A126" s="81"/>
      <c r="B126" s="27"/>
      <c r="C126" s="27"/>
      <c r="D126" s="27"/>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row>
    <row r="127" spans="1:45" s="2" customFormat="1" ht="12.75">
      <c r="A127" s="81"/>
      <c r="B127" s="27"/>
      <c r="C127" s="27"/>
      <c r="D127" s="27"/>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row>
    <row r="128" spans="1:45" s="2" customFormat="1" ht="12.75">
      <c r="A128" s="81"/>
      <c r="B128" s="27"/>
      <c r="C128" s="27"/>
      <c r="D128" s="27"/>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row>
    <row r="129" spans="1:45" s="2" customFormat="1" ht="12.75">
      <c r="A129" s="81"/>
      <c r="B129" s="27"/>
      <c r="C129" s="27"/>
      <c r="D129" s="27"/>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row>
    <row r="130" spans="1:45" s="2" customFormat="1" ht="12.75">
      <c r="A130" s="81"/>
      <c r="B130" s="27"/>
      <c r="C130" s="27"/>
      <c r="D130" s="27"/>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row>
    <row r="131" spans="1:45" s="2" customFormat="1" ht="12.75">
      <c r="A131" s="81"/>
      <c r="B131" s="27"/>
      <c r="C131" s="27"/>
      <c r="D131" s="27"/>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row>
    <row r="132" spans="1:45" s="2" customFormat="1" ht="12.75">
      <c r="A132" s="80" t="s">
        <v>151</v>
      </c>
      <c r="B132" s="25" t="s">
        <v>152</v>
      </c>
      <c r="C132" s="25"/>
      <c r="D132" s="27"/>
      <c r="E132" s="23"/>
      <c r="F132" s="23"/>
      <c r="G132" s="23"/>
      <c r="H132" s="27"/>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row>
    <row r="133" spans="1:45" s="2" customFormat="1" ht="12.75">
      <c r="A133" s="81"/>
      <c r="B133" s="25"/>
      <c r="C133" s="25"/>
      <c r="D133" s="27"/>
      <c r="E133" s="23"/>
      <c r="F133" s="23"/>
      <c r="G133" s="23"/>
      <c r="H133" s="27"/>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row>
    <row r="134" spans="1:45" s="2" customFormat="1" ht="12.75">
      <c r="A134" s="80"/>
      <c r="C134" s="27"/>
      <c r="D134" s="27"/>
      <c r="E134" s="23"/>
      <c r="F134" s="23"/>
      <c r="G134" s="23"/>
      <c r="H134" s="23"/>
      <c r="I134" s="27"/>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row>
    <row r="135" spans="1:45" s="2" customFormat="1" ht="12.75">
      <c r="A135" s="80"/>
      <c r="C135" s="27"/>
      <c r="D135" s="27"/>
      <c r="E135" s="23"/>
      <c r="F135" s="23"/>
      <c r="G135" s="23"/>
      <c r="H135" s="23"/>
      <c r="I135" s="27"/>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row>
    <row r="136" spans="1:45" s="2" customFormat="1" ht="12.75">
      <c r="A136" s="81"/>
      <c r="B136" s="27"/>
      <c r="C136" s="27"/>
      <c r="D136" s="27"/>
      <c r="E136" s="45"/>
      <c r="F136" s="38" t="s">
        <v>153</v>
      </c>
      <c r="G136" s="38" t="s">
        <v>154</v>
      </c>
      <c r="H136" s="38" t="s">
        <v>25</v>
      </c>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row>
    <row r="137" spans="1:45" s="2" customFormat="1" ht="12.75">
      <c r="A137" s="81"/>
      <c r="B137" s="27"/>
      <c r="C137" s="27"/>
      <c r="D137" s="27"/>
      <c r="E137" s="45"/>
      <c r="F137" s="45" t="s">
        <v>26</v>
      </c>
      <c r="G137" s="45" t="s">
        <v>26</v>
      </c>
      <c r="H137" s="45" t="s">
        <v>26</v>
      </c>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row>
    <row r="138" spans="1:45" s="2" customFormat="1" ht="12.75">
      <c r="A138" s="81"/>
      <c r="B138" s="27"/>
      <c r="C138" s="27"/>
      <c r="D138" s="27"/>
      <c r="E138" s="30"/>
      <c r="F138" s="30"/>
      <c r="G138" s="30"/>
      <c r="H138" s="27"/>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row>
    <row r="139" spans="1:45" s="2" customFormat="1" ht="12.75">
      <c r="A139" s="81"/>
      <c r="B139" s="27" t="s">
        <v>155</v>
      </c>
      <c r="C139" s="27"/>
      <c r="D139" s="27"/>
      <c r="E139" s="29"/>
      <c r="F139" s="29">
        <v>4904441</v>
      </c>
      <c r="G139" s="77">
        <v>0</v>
      </c>
      <c r="H139" s="86">
        <f>F139+G139</f>
        <v>4904441</v>
      </c>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row>
    <row r="140" spans="1:45" s="2" customFormat="1" ht="12.75">
      <c r="A140" s="81"/>
      <c r="B140" s="27" t="s">
        <v>172</v>
      </c>
      <c r="C140" s="27"/>
      <c r="D140" s="27"/>
      <c r="E140" s="29"/>
      <c r="F140" s="74">
        <v>7401349</v>
      </c>
      <c r="G140" s="77">
        <v>0</v>
      </c>
      <c r="H140" s="86">
        <f>F140+G140</f>
        <v>7401349</v>
      </c>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row>
    <row r="141" spans="1:8" ht="13.5" thickBot="1">
      <c r="A141" s="81"/>
      <c r="B141" s="27" t="s">
        <v>25</v>
      </c>
      <c r="E141" s="49"/>
      <c r="F141" s="91">
        <f>SUM(F139:F140)</f>
        <v>12305790</v>
      </c>
      <c r="G141" s="87">
        <f>SUM(G139:G140)</f>
        <v>0</v>
      </c>
      <c r="H141" s="87">
        <f>SUM(H139:H140)</f>
        <v>12305790</v>
      </c>
    </row>
    <row r="142" spans="1:8" ht="12.75">
      <c r="A142" s="81"/>
      <c r="B142" s="27"/>
      <c r="E142" s="49"/>
      <c r="F142" s="49"/>
      <c r="G142" s="49"/>
      <c r="H142" s="49"/>
    </row>
    <row r="143" spans="1:45" s="2" customFormat="1" ht="12.75">
      <c r="A143" s="80" t="s">
        <v>156</v>
      </c>
      <c r="B143" s="25" t="s">
        <v>157</v>
      </c>
      <c r="C143" s="25"/>
      <c r="D143" s="27"/>
      <c r="E143" s="23"/>
      <c r="F143" s="23"/>
      <c r="G143" s="23"/>
      <c r="H143" s="27"/>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row>
    <row r="144" spans="1:45" s="2" customFormat="1" ht="12.75">
      <c r="A144" s="16"/>
      <c r="B144" s="25"/>
      <c r="C144" s="25"/>
      <c r="D144" s="27"/>
      <c r="E144" s="23"/>
      <c r="F144" s="23"/>
      <c r="G144" s="23"/>
      <c r="H144" s="27"/>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row>
    <row r="145" spans="1:45" s="2" customFormat="1" ht="12.75">
      <c r="A145" s="80"/>
      <c r="H145" s="27"/>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row>
    <row r="146" spans="1:45" s="2" customFormat="1" ht="12.75">
      <c r="A146" s="80"/>
      <c r="H146" s="27"/>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row>
    <row r="147" spans="1:45" s="2" customFormat="1" ht="12.75">
      <c r="A147" s="81"/>
      <c r="H147" s="27"/>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row>
    <row r="148" spans="1:45" s="2" customFormat="1" ht="12.75">
      <c r="A148" s="80" t="s">
        <v>158</v>
      </c>
      <c r="B148" s="25" t="s">
        <v>159</v>
      </c>
      <c r="C148" s="25"/>
      <c r="D148" s="27"/>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row>
    <row r="149" spans="1:45" s="2" customFormat="1" ht="12.75">
      <c r="A149" s="81"/>
      <c r="B149" s="25"/>
      <c r="C149" s="25"/>
      <c r="D149" s="27"/>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row>
    <row r="150" spans="1:45" s="2" customFormat="1" ht="12.75">
      <c r="A150" s="80"/>
      <c r="B150" s="25"/>
      <c r="C150" s="25"/>
      <c r="D150" s="27"/>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row>
    <row r="151" spans="1:45" s="2" customFormat="1" ht="12.75">
      <c r="A151" s="80"/>
      <c r="B151" s="25"/>
      <c r="C151" s="25"/>
      <c r="D151" s="27"/>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row>
    <row r="152" spans="1:45" s="2" customFormat="1" ht="12.75">
      <c r="A152" s="80"/>
      <c r="B152" s="25"/>
      <c r="C152" s="25"/>
      <c r="D152" s="27"/>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row>
    <row r="153" spans="1:45" s="2" customFormat="1" ht="12.75">
      <c r="A153" s="80"/>
      <c r="B153" s="2" t="s">
        <v>219</v>
      </c>
      <c r="H153" s="77"/>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row>
    <row r="154" spans="1:45" s="2" customFormat="1" ht="12.75">
      <c r="A154" s="80"/>
      <c r="H154" s="77"/>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row>
    <row r="155" spans="1:45" s="2" customFormat="1" ht="12.75">
      <c r="A155" s="81"/>
      <c r="H155" s="77"/>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row>
    <row r="156" spans="1:45" s="2" customFormat="1" ht="12.75">
      <c r="A156" s="81"/>
      <c r="H156" s="77"/>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row>
    <row r="157" spans="1:45" s="2" customFormat="1" ht="12.75">
      <c r="A157" s="81"/>
      <c r="B157" s="27"/>
      <c r="C157" s="27"/>
      <c r="D157" s="27"/>
      <c r="E157" s="23"/>
      <c r="F157" s="23"/>
      <c r="G157" s="23"/>
      <c r="H157" s="27"/>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row>
    <row r="158" spans="1:45" s="2" customFormat="1" ht="12.75">
      <c r="A158" s="81"/>
      <c r="B158" s="27"/>
      <c r="C158" s="27"/>
      <c r="D158" s="27"/>
      <c r="E158" s="23"/>
      <c r="F158" s="23"/>
      <c r="G158" s="23"/>
      <c r="H158" s="27"/>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row>
    <row r="159" spans="1:45" s="2" customFormat="1" ht="12.75">
      <c r="A159" s="81"/>
      <c r="B159" s="27"/>
      <c r="C159" s="27"/>
      <c r="D159" s="27"/>
      <c r="E159" s="23"/>
      <c r="F159" s="23"/>
      <c r="G159" s="23"/>
      <c r="H159" s="27"/>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row>
    <row r="160" spans="1:45" s="2" customFormat="1" ht="12.75">
      <c r="A160" s="81"/>
      <c r="B160" s="27" t="s">
        <v>220</v>
      </c>
      <c r="C160" s="27"/>
      <c r="D160" s="27"/>
      <c r="E160" s="23"/>
      <c r="F160" s="23"/>
      <c r="G160" s="23"/>
      <c r="H160" s="27"/>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row>
    <row r="161" spans="1:45" s="2" customFormat="1" ht="12.75">
      <c r="A161" s="81"/>
      <c r="B161" s="27"/>
      <c r="C161" s="27"/>
      <c r="D161" s="27"/>
      <c r="E161" s="23"/>
      <c r="F161" s="23"/>
      <c r="G161" s="23"/>
      <c r="H161" s="27"/>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row>
    <row r="162" spans="1:45" s="2" customFormat="1" ht="12.75">
      <c r="A162" s="81"/>
      <c r="B162" s="27"/>
      <c r="C162" s="27"/>
      <c r="D162" s="27"/>
      <c r="E162" s="23"/>
      <c r="F162" s="23"/>
      <c r="G162" s="23"/>
      <c r="H162" s="27"/>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row>
    <row r="163" spans="1:45" s="2" customFormat="1" ht="12.75">
      <c r="A163" s="81"/>
      <c r="B163" s="27"/>
      <c r="C163" s="27"/>
      <c r="D163" s="27"/>
      <c r="E163" s="23"/>
      <c r="F163" s="23"/>
      <c r="G163" s="23"/>
      <c r="H163" s="27"/>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row>
    <row r="164" spans="1:45" s="2" customFormat="1" ht="12.75">
      <c r="A164" s="81"/>
      <c r="B164" s="27"/>
      <c r="C164" s="27"/>
      <c r="D164" s="27"/>
      <c r="E164" s="23"/>
      <c r="F164" s="23"/>
      <c r="G164" s="23"/>
      <c r="H164" s="27"/>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row>
    <row r="165" spans="1:45" s="2" customFormat="1" ht="12.75">
      <c r="A165" s="80"/>
      <c r="B165" s="27"/>
      <c r="C165" s="27"/>
      <c r="D165" s="27"/>
      <c r="E165" s="23"/>
      <c r="F165" s="23"/>
      <c r="G165" s="23"/>
      <c r="H165" s="27"/>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row>
    <row r="166" spans="1:45" s="2" customFormat="1" ht="12.75">
      <c r="A166" s="81"/>
      <c r="B166" s="27"/>
      <c r="C166" s="27"/>
      <c r="D166" s="27"/>
      <c r="E166" s="23"/>
      <c r="F166" s="23"/>
      <c r="G166" s="23"/>
      <c r="H166" s="27"/>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row>
    <row r="167" spans="1:45" s="2" customFormat="1" ht="12.75">
      <c r="A167" s="81"/>
      <c r="B167" s="27"/>
      <c r="C167" s="27"/>
      <c r="D167" s="27"/>
      <c r="E167" s="23"/>
      <c r="F167" s="23"/>
      <c r="G167" s="23"/>
      <c r="H167" s="27"/>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row>
    <row r="168" spans="1:45" s="2" customFormat="1" ht="12.75">
      <c r="A168" s="81"/>
      <c r="B168" s="27"/>
      <c r="C168" s="27"/>
      <c r="D168" s="27"/>
      <c r="E168" s="23"/>
      <c r="F168" s="23"/>
      <c r="G168" s="23"/>
      <c r="H168" s="27"/>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row>
    <row r="169" spans="1:45" s="2" customFormat="1" ht="12.75">
      <c r="A169" s="81"/>
      <c r="B169" s="27"/>
      <c r="C169" s="27"/>
      <c r="D169" s="27"/>
      <c r="E169" s="23"/>
      <c r="F169" s="23"/>
      <c r="G169" s="23"/>
      <c r="H169" s="27"/>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row>
    <row r="170" spans="1:45" s="2" customFormat="1" ht="12.75">
      <c r="A170" s="81"/>
      <c r="B170" s="27"/>
      <c r="C170" s="27"/>
      <c r="D170" s="27"/>
      <c r="E170" s="23"/>
      <c r="F170" s="23"/>
      <c r="G170" s="23"/>
      <c r="H170" s="27"/>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row>
    <row r="171" spans="1:45" s="2" customFormat="1" ht="12.75">
      <c r="A171" s="81"/>
      <c r="B171" s="27"/>
      <c r="C171" s="27"/>
      <c r="D171" s="27"/>
      <c r="E171" s="23"/>
      <c r="F171" s="23"/>
      <c r="G171" s="23"/>
      <c r="H171" s="27"/>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row>
    <row r="172" spans="1:45" s="2" customFormat="1" ht="12.75">
      <c r="A172" s="81"/>
      <c r="B172" s="27"/>
      <c r="C172" s="27"/>
      <c r="D172" s="27"/>
      <c r="E172" s="23"/>
      <c r="F172" s="23"/>
      <c r="G172" s="23"/>
      <c r="H172" s="27"/>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row>
    <row r="173" spans="1:45" s="2" customFormat="1" ht="12.75">
      <c r="A173" s="81"/>
      <c r="B173" s="27"/>
      <c r="C173" s="27"/>
      <c r="D173" s="27"/>
      <c r="E173" s="23"/>
      <c r="F173" s="23"/>
      <c r="G173" s="23"/>
      <c r="H173" s="27"/>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row>
    <row r="174" spans="1:45" s="2" customFormat="1" ht="12.75">
      <c r="A174" s="81"/>
      <c r="B174" s="27"/>
      <c r="C174" s="27"/>
      <c r="D174" s="27"/>
      <c r="E174" s="23"/>
      <c r="F174" s="23"/>
      <c r="G174" s="23"/>
      <c r="H174" s="27"/>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row>
    <row r="175" spans="1:45" s="2" customFormat="1" ht="12.75">
      <c r="A175" s="81"/>
      <c r="B175" s="27"/>
      <c r="C175" s="27"/>
      <c r="D175" s="27"/>
      <c r="E175" s="23"/>
      <c r="F175" s="23"/>
      <c r="G175" s="23"/>
      <c r="H175" s="27"/>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row>
    <row r="176" spans="1:45" s="2" customFormat="1" ht="12.75">
      <c r="A176" s="81"/>
      <c r="B176" s="27"/>
      <c r="C176" s="27"/>
      <c r="D176" s="27"/>
      <c r="E176" s="23"/>
      <c r="F176" s="23"/>
      <c r="G176" s="23"/>
      <c r="H176" s="27"/>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row>
    <row r="177" spans="1:45" s="2" customFormat="1" ht="12.75">
      <c r="A177" s="81"/>
      <c r="B177" s="27"/>
      <c r="C177" s="27"/>
      <c r="D177" s="27"/>
      <c r="E177" s="23"/>
      <c r="F177" s="23"/>
      <c r="G177" s="23"/>
      <c r="H177" s="27"/>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row>
    <row r="178" spans="1:45" s="2" customFormat="1" ht="12.75">
      <c r="A178" s="81"/>
      <c r="B178" s="27"/>
      <c r="C178" s="27"/>
      <c r="D178" s="27"/>
      <c r="E178" s="23"/>
      <c r="F178" s="23"/>
      <c r="G178" s="23"/>
      <c r="H178" s="27"/>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row>
    <row r="179" spans="1:45" s="2" customFormat="1" ht="12.75">
      <c r="A179" s="81"/>
      <c r="B179" s="27"/>
      <c r="C179" s="27"/>
      <c r="D179" s="27"/>
      <c r="E179" s="23"/>
      <c r="F179" s="23"/>
      <c r="G179" s="23"/>
      <c r="H179" s="27"/>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row>
    <row r="180" spans="1:45" s="2" customFormat="1" ht="12.75">
      <c r="A180" s="81"/>
      <c r="B180" s="27"/>
      <c r="C180" s="27"/>
      <c r="D180" s="27"/>
      <c r="E180" s="23"/>
      <c r="F180" s="23"/>
      <c r="G180" s="23"/>
      <c r="H180" s="27"/>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row>
    <row r="181" spans="1:45" s="2" customFormat="1" ht="12.75">
      <c r="A181" s="81"/>
      <c r="B181" s="27"/>
      <c r="C181" s="27"/>
      <c r="D181" s="27"/>
      <c r="E181" s="23"/>
      <c r="F181" s="23"/>
      <c r="G181" s="23"/>
      <c r="H181" s="27"/>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row>
    <row r="182" spans="1:45" s="2" customFormat="1" ht="13.5" customHeight="1">
      <c r="A182" s="81"/>
      <c r="B182" s="27"/>
      <c r="C182" s="27"/>
      <c r="D182" s="27"/>
      <c r="E182" s="23"/>
      <c r="F182" s="23"/>
      <c r="G182" s="23"/>
      <c r="H182" s="27"/>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row>
    <row r="183" spans="1:45" s="2" customFormat="1" ht="12.75">
      <c r="A183" s="81"/>
      <c r="B183" s="27"/>
      <c r="C183" s="27"/>
      <c r="D183" s="27"/>
      <c r="E183" s="23"/>
      <c r="F183" s="23"/>
      <c r="G183" s="23"/>
      <c r="H183" s="27"/>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row>
    <row r="184" spans="1:45" s="2" customFormat="1" ht="12.75">
      <c r="A184" s="81"/>
      <c r="B184" s="27"/>
      <c r="C184" s="27"/>
      <c r="D184" s="27"/>
      <c r="E184" s="23"/>
      <c r="F184" s="23"/>
      <c r="G184" s="23"/>
      <c r="H184" s="27"/>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row>
    <row r="185" spans="1:45" s="2" customFormat="1" ht="12.75">
      <c r="A185" s="81"/>
      <c r="B185" s="27"/>
      <c r="C185" s="27"/>
      <c r="D185" s="27"/>
      <c r="E185" s="23"/>
      <c r="F185" s="23"/>
      <c r="G185" s="23"/>
      <c r="H185" s="27"/>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row>
    <row r="186" spans="1:45" s="2" customFormat="1" ht="12.75">
      <c r="A186" s="81"/>
      <c r="B186" s="27"/>
      <c r="C186" s="27"/>
      <c r="D186" s="27"/>
      <c r="E186" s="23"/>
      <c r="F186" s="23"/>
      <c r="G186" s="23"/>
      <c r="H186" s="27"/>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row>
    <row r="187" spans="1:45" s="2" customFormat="1" ht="12.75">
      <c r="A187" s="80" t="s">
        <v>158</v>
      </c>
      <c r="B187" s="25" t="s">
        <v>245</v>
      </c>
      <c r="C187" s="25"/>
      <c r="D187" s="27"/>
      <c r="E187" s="23"/>
      <c r="F187" s="23"/>
      <c r="G187" s="23"/>
      <c r="H187" s="27"/>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row>
    <row r="188" spans="1:45" s="2" customFormat="1" ht="12.75">
      <c r="A188" s="81"/>
      <c r="B188" s="27"/>
      <c r="C188" s="27"/>
      <c r="D188" s="27"/>
      <c r="E188" s="23"/>
      <c r="F188" s="23"/>
      <c r="G188" s="23"/>
      <c r="H188" s="27"/>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row>
    <row r="189" spans="1:45" s="2" customFormat="1" ht="12.75">
      <c r="A189" s="81"/>
      <c r="B189" s="27" t="s">
        <v>168</v>
      </c>
      <c r="C189" s="27"/>
      <c r="D189" s="27"/>
      <c r="E189" s="23"/>
      <c r="F189" s="23"/>
      <c r="G189" s="23"/>
      <c r="H189" s="27"/>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row>
    <row r="190" spans="1:45" s="2" customFormat="1" ht="12.75">
      <c r="A190" s="81"/>
      <c r="B190" s="27"/>
      <c r="C190" s="27"/>
      <c r="D190" s="27"/>
      <c r="E190" s="23"/>
      <c r="F190" s="23"/>
      <c r="G190" s="23"/>
      <c r="H190" s="27"/>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row>
    <row r="191" spans="1:45" s="2" customFormat="1" ht="12.75">
      <c r="A191" s="81"/>
      <c r="B191" s="27"/>
      <c r="C191" s="27"/>
      <c r="D191" s="27"/>
      <c r="E191" s="23"/>
      <c r="F191" s="23"/>
      <c r="G191" s="23"/>
      <c r="H191" s="27"/>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row>
    <row r="192" spans="1:45" s="2" customFormat="1" ht="12.75" customHeight="1">
      <c r="A192" s="81"/>
      <c r="B192" s="27"/>
      <c r="C192" s="27"/>
      <c r="D192" s="27"/>
      <c r="E192" s="23"/>
      <c r="F192" s="23"/>
      <c r="G192" s="23"/>
      <c r="H192" s="27"/>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row>
    <row r="193" spans="1:45" s="2" customFormat="1" ht="12.75">
      <c r="A193" s="81"/>
      <c r="B193" s="27"/>
      <c r="C193" s="27"/>
      <c r="D193" s="27"/>
      <c r="E193" s="23"/>
      <c r="F193" s="23"/>
      <c r="G193" s="23"/>
      <c r="H193" s="27"/>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row>
    <row r="194" spans="1:45" s="2" customFormat="1" ht="12.75">
      <c r="A194" s="81"/>
      <c r="B194" s="27"/>
      <c r="C194" s="27"/>
      <c r="D194" s="27"/>
      <c r="E194" s="23"/>
      <c r="F194" s="23"/>
      <c r="G194" s="23"/>
      <c r="H194" s="27"/>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row>
    <row r="195" spans="1:45" s="2" customFormat="1" ht="12.75">
      <c r="A195" s="81"/>
      <c r="B195" s="27"/>
      <c r="C195" s="27"/>
      <c r="D195" s="27"/>
      <c r="E195" s="23"/>
      <c r="F195" s="23"/>
      <c r="G195" s="23"/>
      <c r="H195" s="27"/>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row>
    <row r="196" spans="1:45" s="2" customFormat="1" ht="12.75">
      <c r="A196" s="81"/>
      <c r="B196" s="27"/>
      <c r="C196" s="27"/>
      <c r="D196" s="27"/>
      <c r="E196" s="23"/>
      <c r="F196" s="23"/>
      <c r="G196" s="23"/>
      <c r="H196" s="27"/>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row>
    <row r="197" spans="1:45" s="2" customFormat="1" ht="13.5" customHeight="1">
      <c r="A197" s="81"/>
      <c r="B197" s="27"/>
      <c r="C197" s="27"/>
      <c r="D197" s="27"/>
      <c r="E197" s="23"/>
      <c r="F197" s="23"/>
      <c r="G197" s="23"/>
      <c r="H197" s="27"/>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row>
    <row r="198" spans="1:45" s="2" customFormat="1" ht="13.5" customHeight="1">
      <c r="A198" s="80"/>
      <c r="B198" s="25"/>
      <c r="C198" s="27"/>
      <c r="D198" s="27"/>
      <c r="E198" s="23"/>
      <c r="F198" s="23"/>
      <c r="G198" s="23"/>
      <c r="H198" s="27"/>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row>
    <row r="199" spans="1:45" s="2" customFormat="1" ht="13.5" customHeight="1">
      <c r="A199" s="81"/>
      <c r="B199" s="27"/>
      <c r="C199" s="27"/>
      <c r="D199" s="27"/>
      <c r="E199" s="23"/>
      <c r="F199" s="23"/>
      <c r="G199" s="23"/>
      <c r="H199" s="27"/>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row>
    <row r="200" spans="1:45" s="2" customFormat="1" ht="12.75">
      <c r="A200" s="81"/>
      <c r="B200" s="27"/>
      <c r="C200" s="27"/>
      <c r="D200" s="27"/>
      <c r="E200" s="23"/>
      <c r="F200" s="23"/>
      <c r="G200" s="23"/>
      <c r="H200" s="27"/>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row>
    <row r="201" spans="1:45" s="2" customFormat="1" ht="12.75">
      <c r="A201" s="81"/>
      <c r="B201" s="27"/>
      <c r="C201" s="27"/>
      <c r="D201" s="27"/>
      <c r="E201" s="23"/>
      <c r="F201" s="23"/>
      <c r="G201" s="23"/>
      <c r="H201" s="27"/>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row>
    <row r="202" spans="1:45" s="2" customFormat="1" ht="12.75">
      <c r="A202" s="81"/>
      <c r="B202" s="27"/>
      <c r="C202" s="27"/>
      <c r="D202" s="27"/>
      <c r="E202" s="23"/>
      <c r="F202" s="23"/>
      <c r="G202" s="23"/>
      <c r="H202" s="27"/>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row>
    <row r="203" spans="1:45" s="2" customFormat="1" ht="12.75">
      <c r="A203" s="81"/>
      <c r="B203" s="27"/>
      <c r="C203" s="27"/>
      <c r="D203" s="27"/>
      <c r="E203" s="23"/>
      <c r="F203" s="23"/>
      <c r="G203" s="23"/>
      <c r="H203" s="27"/>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row>
    <row r="204" spans="1:45" s="2" customFormat="1" ht="12.75">
      <c r="A204" s="81"/>
      <c r="B204" s="27"/>
      <c r="C204" s="27"/>
      <c r="D204" s="27"/>
      <c r="E204" s="23"/>
      <c r="F204" s="23"/>
      <c r="G204" s="23"/>
      <c r="H204" s="27"/>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row>
    <row r="205" spans="1:45" s="2" customFormat="1" ht="12.75">
      <c r="A205" s="81"/>
      <c r="B205" s="27"/>
      <c r="C205" s="27"/>
      <c r="D205" s="27"/>
      <c r="E205" s="23"/>
      <c r="F205" s="23"/>
      <c r="G205" s="23"/>
      <c r="H205" s="27"/>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row>
    <row r="206" spans="1:45" s="2" customFormat="1" ht="12.75">
      <c r="A206" s="81"/>
      <c r="B206" s="27"/>
      <c r="C206" s="27"/>
      <c r="D206" s="27"/>
      <c r="E206" s="23"/>
      <c r="F206" s="23"/>
      <c r="G206" s="23"/>
      <c r="H206" s="27"/>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row>
    <row r="207" spans="1:45" s="2" customFormat="1" ht="12.75">
      <c r="A207" s="81"/>
      <c r="B207" s="27"/>
      <c r="C207" s="27"/>
      <c r="D207" s="27"/>
      <c r="E207" s="23"/>
      <c r="F207" s="23"/>
      <c r="G207" s="23"/>
      <c r="H207" s="27"/>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row>
    <row r="208" spans="1:45" s="2" customFormat="1" ht="12.75">
      <c r="A208" s="80" t="s">
        <v>160</v>
      </c>
      <c r="B208" s="25" t="s">
        <v>161</v>
      </c>
      <c r="C208" s="25"/>
      <c r="D208" s="27"/>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row>
    <row r="209" spans="1:45" s="2" customFormat="1" ht="12.75">
      <c r="A209" s="81"/>
      <c r="B209" s="25"/>
      <c r="C209" s="25"/>
      <c r="D209" s="27"/>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row>
    <row r="210" spans="1:45" s="2" customFormat="1" ht="12.75">
      <c r="A210" s="80"/>
      <c r="B210" s="25"/>
      <c r="C210" s="25"/>
      <c r="D210" s="27"/>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row>
    <row r="211" spans="1:45" s="2" customFormat="1" ht="12.75">
      <c r="A211" s="80"/>
      <c r="B211" s="27"/>
      <c r="C211" s="27"/>
      <c r="D211" s="27"/>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row>
    <row r="212" spans="1:45" s="2" customFormat="1" ht="12.75">
      <c r="A212" s="80" t="s">
        <v>162</v>
      </c>
      <c r="B212" s="25" t="s">
        <v>163</v>
      </c>
      <c r="C212" s="25"/>
      <c r="D212" s="27"/>
      <c r="E212" s="23"/>
      <c r="F212" s="23"/>
      <c r="G212" s="23"/>
      <c r="H212" s="27"/>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row>
    <row r="213" spans="1:45" s="2" customFormat="1" ht="12.75">
      <c r="A213" s="81"/>
      <c r="B213" s="27"/>
      <c r="C213" s="27"/>
      <c r="D213" s="27"/>
      <c r="E213" s="28"/>
      <c r="F213" s="28"/>
      <c r="G213" s="76" t="s">
        <v>45</v>
      </c>
      <c r="H213" s="76" t="s">
        <v>264</v>
      </c>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row>
    <row r="214" spans="1:45" s="2" customFormat="1" ht="12.75">
      <c r="A214" s="80"/>
      <c r="B214" s="27"/>
      <c r="C214" s="27"/>
      <c r="D214" s="27"/>
      <c r="E214" s="29"/>
      <c r="F214" s="29"/>
      <c r="G214" s="66" t="s">
        <v>252</v>
      </c>
      <c r="H214" s="66" t="str">
        <f>G214</f>
        <v>30.06.2008</v>
      </c>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row>
    <row r="215" spans="1:45" s="2" customFormat="1" ht="12.75">
      <c r="A215" s="81"/>
      <c r="B215" s="27"/>
      <c r="C215" s="27"/>
      <c r="D215" s="27"/>
      <c r="E215" s="29"/>
      <c r="F215" s="29"/>
      <c r="G215" s="29"/>
      <c r="H215" s="29"/>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row>
    <row r="216" spans="1:45" s="2" customFormat="1" ht="12.75">
      <c r="A216" s="81"/>
      <c r="B216" s="27" t="s">
        <v>170</v>
      </c>
      <c r="C216" s="27"/>
      <c r="D216" s="27"/>
      <c r="E216" s="78"/>
      <c r="F216" s="78"/>
      <c r="G216" s="78">
        <f>PL!D39</f>
        <v>-715073</v>
      </c>
      <c r="H216" s="78">
        <f>PL!G39</f>
        <v>-2804182</v>
      </c>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row>
    <row r="217" spans="1:45" s="2" customFormat="1" ht="12.75">
      <c r="A217" s="81"/>
      <c r="B217" s="27"/>
      <c r="C217" s="27"/>
      <c r="D217" s="27"/>
      <c r="E217" s="78"/>
      <c r="F217" s="78"/>
      <c r="G217" s="78"/>
      <c r="H217" s="78"/>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row>
    <row r="218" spans="1:45" s="2" customFormat="1" ht="12.75">
      <c r="A218" s="81"/>
      <c r="B218" s="27" t="s">
        <v>39</v>
      </c>
      <c r="C218" s="27"/>
      <c r="D218" s="27"/>
      <c r="E218" s="78"/>
      <c r="F218" s="78"/>
      <c r="G218" s="3">
        <v>634906903</v>
      </c>
      <c r="H218" s="3">
        <v>634906903</v>
      </c>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row>
    <row r="219" spans="1:45" s="2" customFormat="1" ht="12.75">
      <c r="A219" s="81"/>
      <c r="B219" s="27"/>
      <c r="C219" s="27"/>
      <c r="D219" s="27"/>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row>
    <row r="220" spans="1:45" s="2" customFormat="1" ht="12.75">
      <c r="A220" s="81"/>
      <c r="B220" s="27" t="s">
        <v>240</v>
      </c>
      <c r="C220" s="27"/>
      <c r="D220" s="27"/>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row>
    <row r="221" spans="1:45" s="2" customFormat="1" ht="12.75">
      <c r="A221" s="81"/>
      <c r="B221" s="84" t="s">
        <v>164</v>
      </c>
      <c r="C221" s="84"/>
      <c r="D221" s="84"/>
      <c r="E221" s="88"/>
      <c r="F221" s="88"/>
      <c r="G221" s="88">
        <f>G216/G218*100</f>
        <v>-0.11262643335915974</v>
      </c>
      <c r="H221" s="88">
        <f>H216/H218*100</f>
        <v>-0.44166821730082845</v>
      </c>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row>
    <row r="222" spans="1:45" s="2" customFormat="1" ht="13.5" thickBot="1">
      <c r="A222" s="81"/>
      <c r="B222" s="84" t="s">
        <v>165</v>
      </c>
      <c r="C222" s="84"/>
      <c r="D222" s="27" t="s">
        <v>107</v>
      </c>
      <c r="E222" s="28"/>
      <c r="F222" s="28"/>
      <c r="G222" s="89">
        <f>G221</f>
        <v>-0.11262643335915974</v>
      </c>
      <c r="H222" s="89">
        <f>H221</f>
        <v>-0.44166821730082845</v>
      </c>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row>
    <row r="223" spans="1:45" s="2" customFormat="1" ht="12.75">
      <c r="A223" s="81"/>
      <c r="B223" s="22"/>
      <c r="C223" s="22"/>
      <c r="D223" s="22"/>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row>
    <row r="224" spans="1:45" s="2" customFormat="1" ht="12.75">
      <c r="A224" s="80" t="s">
        <v>166</v>
      </c>
      <c r="B224" s="25" t="s">
        <v>167</v>
      </c>
      <c r="C224" s="25"/>
      <c r="D224" s="27"/>
      <c r="E224" s="23"/>
      <c r="F224" s="23"/>
      <c r="G224" s="23"/>
      <c r="H224" s="27"/>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row>
    <row r="225" spans="1:45" s="2" customFormat="1" ht="12.75">
      <c r="A225" s="81"/>
      <c r="B225" s="27"/>
      <c r="C225" s="27"/>
      <c r="D225" s="27"/>
      <c r="E225" s="23"/>
      <c r="F225" s="23"/>
      <c r="G225" s="23"/>
      <c r="H225" s="27"/>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row>
    <row r="226" spans="1:45" s="2" customFormat="1" ht="12.75">
      <c r="A226" s="80"/>
      <c r="B226" s="27"/>
      <c r="C226" s="27"/>
      <c r="D226" s="27"/>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row>
    <row r="227" spans="1:45" s="2" customFormat="1" ht="12.75">
      <c r="A227" s="81"/>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row>
    <row r="228" spans="1:45" s="2" customFormat="1" ht="12.75">
      <c r="A228" s="16"/>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row>
    <row r="229" spans="1:45" s="2" customFormat="1" ht="12.75">
      <c r="A229" s="16"/>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row>
    <row r="230" spans="1:45" s="2" customFormat="1" ht="12.75">
      <c r="A230" s="16"/>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row>
    <row r="231" spans="1:45" s="2" customFormat="1" ht="12.75">
      <c r="A231" s="16"/>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row>
    <row r="232" spans="1:45" s="2" customFormat="1" ht="12.75">
      <c r="A232" s="16"/>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row>
    <row r="233" spans="1:45" s="2" customFormat="1" ht="12.75">
      <c r="A233" s="16"/>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row>
    <row r="234" spans="1:45" s="2" customFormat="1" ht="12.75">
      <c r="A234" s="16"/>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row>
    <row r="235" spans="1:45" s="2" customFormat="1" ht="12.75">
      <c r="A235" s="16"/>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row>
    <row r="236" spans="1:45" s="2" customFormat="1" ht="12.75">
      <c r="A236" s="16"/>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row>
    <row r="237" spans="1:45" s="2" customFormat="1" ht="12.75">
      <c r="A237" s="16"/>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row>
    <row r="238" spans="1:45" s="2" customFormat="1" ht="12.75">
      <c r="A238" s="16"/>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row>
    <row r="239" spans="1:45" s="2" customFormat="1" ht="12.75">
      <c r="A239" s="16"/>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row>
    <row r="240" spans="1:45" s="2" customFormat="1" ht="12.75">
      <c r="A240" s="16"/>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row>
    <row r="241" spans="1:45" s="2" customFormat="1" ht="12.75">
      <c r="A241" s="16"/>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row>
    <row r="242" spans="1:45" s="2" customFormat="1" ht="12.75">
      <c r="A242" s="16"/>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row>
    <row r="243" spans="1:45" s="2" customFormat="1" ht="12.75">
      <c r="A243" s="16"/>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row>
    <row r="244" spans="1:45" s="2" customFormat="1" ht="12.75">
      <c r="A244" s="16"/>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row>
    <row r="245" spans="1:45" s="2" customFormat="1" ht="12.75">
      <c r="A245" s="16"/>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row>
    <row r="246" spans="1:45" s="2" customFormat="1" ht="12.75">
      <c r="A246" s="16"/>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row>
    <row r="247" spans="1:45" s="2" customFormat="1" ht="12.75">
      <c r="A247" s="16"/>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row>
    <row r="248" spans="1:45" s="2" customFormat="1" ht="12.75">
      <c r="A248" s="16"/>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row>
    <row r="249" spans="1:45" s="2" customFormat="1" ht="12.75">
      <c r="A249" s="16"/>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row>
    <row r="250" spans="1:45" s="2" customFormat="1" ht="12.75">
      <c r="A250" s="16"/>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row>
    <row r="251" spans="1:45" s="2" customFormat="1" ht="12.75">
      <c r="A251" s="16"/>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row>
    <row r="252" spans="1:45" s="2" customFormat="1" ht="12.75">
      <c r="A252" s="16"/>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row>
    <row r="253" spans="1:45" s="2" customFormat="1" ht="12.75">
      <c r="A253" s="16"/>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row>
    <row r="254" spans="1:45" s="2" customFormat="1" ht="12.75">
      <c r="A254" s="16"/>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row>
    <row r="255" spans="1:45" s="2" customFormat="1" ht="12.75">
      <c r="A255" s="16"/>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row>
    <row r="256" spans="1:45" s="2" customFormat="1" ht="12.75">
      <c r="A256" s="16"/>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row>
    <row r="257" spans="1:45" s="2" customFormat="1" ht="12.75">
      <c r="A257" s="16"/>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row>
    <row r="258" spans="1:45" s="2" customFormat="1" ht="12.75">
      <c r="A258" s="16"/>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row>
    <row r="259" spans="1:45" s="2" customFormat="1" ht="12.75">
      <c r="A259" s="16"/>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row>
    <row r="260" spans="1:45" s="2" customFormat="1" ht="12.75">
      <c r="A260" s="16"/>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row>
    <row r="261" spans="1:45" s="2" customFormat="1" ht="12.75">
      <c r="A261" s="16"/>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row>
    <row r="262" spans="1:45" s="2" customFormat="1" ht="12.75">
      <c r="A262" s="16"/>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row>
    <row r="263" spans="1:45" s="2" customFormat="1" ht="12.75">
      <c r="A263" s="16"/>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row>
    <row r="264" spans="1:45" s="2" customFormat="1" ht="12.75">
      <c r="A264" s="16"/>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row>
    <row r="265" spans="1:45" s="2" customFormat="1" ht="12.75">
      <c r="A265" s="16"/>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row>
    <row r="266" spans="1:45" s="2" customFormat="1" ht="12.75">
      <c r="A266" s="16"/>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row>
    <row r="267" spans="1:45" s="2" customFormat="1" ht="12.75">
      <c r="A267" s="16"/>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row>
    <row r="268" spans="1:45" s="2" customFormat="1" ht="12.75">
      <c r="A268" s="16"/>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row>
    <row r="269" spans="1:45" s="2" customFormat="1" ht="12.75">
      <c r="A269" s="16"/>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row>
    <row r="270" spans="1:45" s="2" customFormat="1" ht="12.75">
      <c r="A270" s="16"/>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row>
    <row r="271" spans="1:45" s="2" customFormat="1" ht="12.75">
      <c r="A271" s="16"/>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row>
    <row r="272" spans="1:45" s="2" customFormat="1" ht="12.75">
      <c r="A272" s="16"/>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row>
    <row r="273" spans="1:45" s="2" customFormat="1" ht="12.75">
      <c r="A273" s="16"/>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row>
    <row r="274" spans="1:45" s="2" customFormat="1" ht="12.75">
      <c r="A274" s="16"/>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row>
    <row r="275" spans="1:45" s="2" customFormat="1" ht="12.75">
      <c r="A275" s="16"/>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row>
    <row r="276" spans="1:45" s="2" customFormat="1" ht="12.75">
      <c r="A276" s="16"/>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row>
    <row r="277" spans="1:45" s="2" customFormat="1" ht="12.75">
      <c r="A277" s="16"/>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row>
    <row r="278" spans="1:45" s="2" customFormat="1" ht="12.75">
      <c r="A278" s="16"/>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row>
    <row r="279" spans="1:45" s="2" customFormat="1" ht="12.75">
      <c r="A279" s="16"/>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row>
    <row r="280" spans="1:45" s="2" customFormat="1" ht="12.75">
      <c r="A280" s="16"/>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row>
    <row r="281" spans="1:45" s="2" customFormat="1" ht="12.75">
      <c r="A281" s="16"/>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row>
    <row r="282" spans="1:45" s="2" customFormat="1" ht="12.75">
      <c r="A282" s="16"/>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row>
    <row r="283" spans="1:45" s="2" customFormat="1" ht="12.75">
      <c r="A283" s="16"/>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row>
    <row r="284" spans="1:45" s="2" customFormat="1" ht="12.75">
      <c r="A284" s="16"/>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row>
    <row r="285" spans="1:45" s="2" customFormat="1" ht="12.75">
      <c r="A285" s="16"/>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row>
    <row r="286" spans="1:45" s="2" customFormat="1" ht="12.75">
      <c r="A286" s="16"/>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row>
    <row r="287" spans="1:45" s="2" customFormat="1" ht="12.75">
      <c r="A287" s="16"/>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row>
    <row r="288" spans="1:45" s="2" customFormat="1" ht="12.75">
      <c r="A288" s="16"/>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row>
    <row r="289" spans="1:45" s="2" customFormat="1" ht="12.75">
      <c r="A289" s="16"/>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row>
    <row r="290" spans="1:45" s="2" customFormat="1" ht="12.75">
      <c r="A290" s="16"/>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row>
    <row r="291" spans="1:45" s="2" customFormat="1" ht="12.75">
      <c r="A291" s="16"/>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row>
    <row r="292" spans="1:45" s="2" customFormat="1" ht="12.75">
      <c r="A292" s="16"/>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row>
    <row r="293" spans="1:45" s="2" customFormat="1" ht="12.75">
      <c r="A293" s="16"/>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row>
    <row r="294" spans="1:45" s="2" customFormat="1" ht="12.75">
      <c r="A294" s="16"/>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row>
    <row r="295" spans="1:45" s="2" customFormat="1" ht="12.75">
      <c r="A295" s="16"/>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row>
    <row r="296" spans="1:45" s="2" customFormat="1" ht="12.75">
      <c r="A296" s="16"/>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row>
    <row r="297" spans="1:45" s="2" customFormat="1" ht="12.75">
      <c r="A297" s="16"/>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row>
    <row r="298" spans="1:45" s="2" customFormat="1" ht="12.75">
      <c r="A298" s="16"/>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row>
    <row r="299" spans="1:45" s="2" customFormat="1" ht="12.75">
      <c r="A299" s="16"/>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row>
    <row r="300" spans="1:45" s="2" customFormat="1" ht="12.75">
      <c r="A300" s="16"/>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row>
    <row r="301" spans="1:45" s="2" customFormat="1" ht="12.75">
      <c r="A301" s="16"/>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row>
    <row r="302" spans="1:45" s="2" customFormat="1" ht="12.75">
      <c r="A302" s="16"/>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row>
    <row r="303" spans="1:45" s="2" customFormat="1" ht="12.75">
      <c r="A303" s="16"/>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row>
    <row r="304" spans="1:45" s="2" customFormat="1" ht="12.75">
      <c r="A304" s="16"/>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row>
    <row r="305" spans="1:45" s="2" customFormat="1" ht="12.75">
      <c r="A305" s="16"/>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row>
    <row r="306" spans="1:45" s="2" customFormat="1" ht="12.75">
      <c r="A306" s="16"/>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row>
    <row r="307" spans="1:45" s="2" customFormat="1" ht="12.75">
      <c r="A307" s="16"/>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row>
    <row r="308" spans="1:45" s="2" customFormat="1" ht="12.75">
      <c r="A308" s="16"/>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row>
    <row r="309" spans="1:45" s="2" customFormat="1" ht="12.75">
      <c r="A309" s="16"/>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row>
    <row r="310" spans="1:45" s="2" customFormat="1" ht="12.75">
      <c r="A310" s="16"/>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row>
    <row r="311" spans="1:45" s="2" customFormat="1" ht="12.75">
      <c r="A311" s="16"/>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row>
    <row r="312" spans="1:45" s="2" customFormat="1" ht="12.75">
      <c r="A312" s="16"/>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row>
    <row r="313" spans="1:45" s="2" customFormat="1" ht="12.75">
      <c r="A313" s="16"/>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row>
    <row r="314" spans="1:45" s="2" customFormat="1" ht="12.75">
      <c r="A314" s="16"/>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row>
    <row r="315" spans="1:45" s="2" customFormat="1" ht="12.75">
      <c r="A315" s="16"/>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row>
    <row r="316" spans="1:45" s="2" customFormat="1" ht="12.75">
      <c r="A316" s="16"/>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row>
    <row r="317" spans="1:45" s="2" customFormat="1" ht="12.75">
      <c r="A317" s="16"/>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row>
    <row r="318" spans="1:45" s="2" customFormat="1" ht="12.75">
      <c r="A318" s="16"/>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row>
    <row r="319" spans="1:45" s="2" customFormat="1" ht="12.75">
      <c r="A319" s="16"/>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row>
    <row r="320" spans="1:45" s="2" customFormat="1" ht="12.75">
      <c r="A320" s="16"/>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row>
    <row r="321" spans="1:45" s="2" customFormat="1" ht="12.75">
      <c r="A321" s="16"/>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row>
    <row r="322" spans="1:45" s="2" customFormat="1" ht="12.75">
      <c r="A322" s="16"/>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row>
    <row r="323" spans="1:45" s="2" customFormat="1" ht="12.75">
      <c r="A323" s="16"/>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row>
    <row r="324" spans="1:45" s="2" customFormat="1" ht="12.75">
      <c r="A324" s="16"/>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row>
    <row r="325" spans="1:45" s="2" customFormat="1" ht="12.75">
      <c r="A325" s="16"/>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row>
    <row r="326" spans="1:45" s="2" customFormat="1" ht="12.75">
      <c r="A326" s="16"/>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row>
    <row r="327" spans="1:45" s="2" customFormat="1" ht="12.75">
      <c r="A327" s="16"/>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row>
    <row r="328" spans="1:45" s="2" customFormat="1" ht="12.75">
      <c r="A328" s="16"/>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row>
    <row r="329" spans="1:45" s="2" customFormat="1" ht="12.75">
      <c r="A329" s="16"/>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row>
    <row r="330" spans="1:45" s="2" customFormat="1" ht="12.75">
      <c r="A330" s="16"/>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row>
    <row r="331" spans="1:45" s="2" customFormat="1" ht="12.75">
      <c r="A331" s="16"/>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row>
    <row r="332" spans="1:45" s="2" customFormat="1" ht="12.75">
      <c r="A332" s="16"/>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row>
    <row r="333" spans="1:45" s="2" customFormat="1" ht="12.75">
      <c r="A333" s="16"/>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row>
    <row r="334" spans="1:45" s="2" customFormat="1" ht="12.75">
      <c r="A334" s="16"/>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row>
    <row r="335" spans="1:45" s="2" customFormat="1" ht="12.75">
      <c r="A335" s="16"/>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row>
    <row r="336" spans="1:45" s="2" customFormat="1" ht="12.75">
      <c r="A336" s="16"/>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row>
    <row r="337" spans="1:45" s="2" customFormat="1" ht="12.75">
      <c r="A337" s="16"/>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row>
    <row r="338" spans="1:45" s="2" customFormat="1" ht="12.75">
      <c r="A338" s="16"/>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row>
    <row r="339" spans="1:45" s="2" customFormat="1" ht="12.75">
      <c r="A339" s="16"/>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row>
    <row r="340" spans="1:45" s="2" customFormat="1" ht="12.75">
      <c r="A340" s="16"/>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row>
    <row r="341" spans="1:45" s="2" customFormat="1" ht="12.75">
      <c r="A341" s="16"/>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row>
    <row r="342" spans="1:45" s="2" customFormat="1" ht="12.75">
      <c r="A342" s="16"/>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row>
    <row r="343" spans="1:45" s="2" customFormat="1" ht="12.75">
      <c r="A343" s="16"/>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row>
    <row r="344" spans="1:45" s="2" customFormat="1" ht="12.75">
      <c r="A344" s="16"/>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row>
    <row r="345" spans="1:45" s="2" customFormat="1" ht="12.75">
      <c r="A345" s="16"/>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row>
    <row r="346" spans="1:45" s="2" customFormat="1" ht="12.75">
      <c r="A346" s="16"/>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row>
    <row r="347" spans="1:45" s="2" customFormat="1" ht="12.75">
      <c r="A347" s="16"/>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row>
    <row r="348" spans="1:45" s="2" customFormat="1" ht="12.75">
      <c r="A348" s="16"/>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row>
    <row r="349" spans="1:45" s="2" customFormat="1" ht="12.75">
      <c r="A349" s="16"/>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row>
    <row r="350" spans="1:45" s="2" customFormat="1" ht="12.75">
      <c r="A350" s="16"/>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row>
    <row r="351" spans="1:45" s="2" customFormat="1" ht="12.75">
      <c r="A351" s="16"/>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row>
    <row r="352" spans="1:45" s="2" customFormat="1" ht="12.75">
      <c r="A352" s="16"/>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row>
    <row r="353" spans="1:45" s="2" customFormat="1" ht="12.75">
      <c r="A353" s="16"/>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row>
    <row r="354" spans="1:45" s="2" customFormat="1" ht="12.75">
      <c r="A354" s="16"/>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row>
    <row r="355" spans="1:45" s="2" customFormat="1" ht="12.75">
      <c r="A355" s="16"/>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row>
    <row r="356" spans="1:45" s="2" customFormat="1" ht="12.75">
      <c r="A356" s="16"/>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row>
    <row r="357" spans="1:45" s="2" customFormat="1" ht="12.75">
      <c r="A357" s="16"/>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row>
    <row r="358" spans="1:45" s="2" customFormat="1" ht="12.75">
      <c r="A358" s="16"/>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row>
    <row r="359" spans="1:45" s="2" customFormat="1" ht="12.75">
      <c r="A359" s="16"/>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row>
    <row r="360" spans="1:45" s="2" customFormat="1" ht="12.75">
      <c r="A360" s="16"/>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row>
    <row r="361" spans="1:45" s="2" customFormat="1" ht="12.75">
      <c r="A361" s="16"/>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row>
    <row r="362" spans="1:45" s="2" customFormat="1" ht="12.75">
      <c r="A362" s="16"/>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row>
    <row r="363" spans="1:45" s="2" customFormat="1" ht="12.75">
      <c r="A363" s="16"/>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row>
    <row r="364" spans="1:45" s="2" customFormat="1" ht="12.75">
      <c r="A364" s="16"/>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row>
    <row r="365" spans="1:45" s="2" customFormat="1" ht="12.75">
      <c r="A365" s="16"/>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row>
    <row r="366" spans="1:45" s="2" customFormat="1" ht="12.75">
      <c r="A366" s="16"/>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row>
    <row r="367" spans="1:45" s="2" customFormat="1" ht="12.75">
      <c r="A367" s="16"/>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row>
    <row r="368" spans="1:45" s="2" customFormat="1" ht="12.75">
      <c r="A368" s="16"/>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row>
    <row r="369" spans="1:45" s="2" customFormat="1" ht="12.75">
      <c r="A369" s="16"/>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row>
    <row r="370" spans="1:45" s="2" customFormat="1" ht="12.75">
      <c r="A370" s="16"/>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row>
    <row r="371" spans="1:45" s="2" customFormat="1" ht="12.75">
      <c r="A371" s="16"/>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row>
    <row r="372" spans="1:45" s="2" customFormat="1" ht="12.75">
      <c r="A372" s="16"/>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row>
    <row r="373" spans="1:45" s="2" customFormat="1" ht="12.75">
      <c r="A373" s="16"/>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row>
    <row r="374" spans="1:45" s="2" customFormat="1" ht="12.75">
      <c r="A374" s="16"/>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row>
    <row r="375" spans="1:45" s="2" customFormat="1" ht="12.75">
      <c r="A375" s="16"/>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row>
    <row r="376" spans="1:45" s="2" customFormat="1" ht="12.75">
      <c r="A376" s="16"/>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row>
    <row r="377" spans="1:45" s="2" customFormat="1" ht="12.75">
      <c r="A377" s="16"/>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row>
    <row r="378" spans="1:45" s="2" customFormat="1" ht="12.75">
      <c r="A378" s="16"/>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row>
    <row r="379" spans="1:45" s="2" customFormat="1" ht="12.75">
      <c r="A379" s="16"/>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row>
    <row r="380" spans="1:45" s="2" customFormat="1" ht="12.75">
      <c r="A380" s="16"/>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row>
    <row r="381" spans="1:45" s="2" customFormat="1" ht="12.75">
      <c r="A381" s="16"/>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row>
    <row r="382" spans="1:45" s="2" customFormat="1" ht="12.75">
      <c r="A382" s="16"/>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row>
    <row r="383" spans="1:45" s="2" customFormat="1" ht="12.75">
      <c r="A383" s="16"/>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row>
    <row r="384" spans="1:45" s="2" customFormat="1" ht="12.75">
      <c r="A384" s="16"/>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row>
    <row r="385" spans="1:45" s="2" customFormat="1" ht="12.75">
      <c r="A385" s="16"/>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row>
    <row r="386" spans="1:45" s="2" customFormat="1" ht="12.75">
      <c r="A386" s="16"/>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row>
    <row r="387" spans="1:45" s="2" customFormat="1" ht="12.75">
      <c r="A387" s="16"/>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row>
    <row r="388" spans="1:45" s="2" customFormat="1" ht="12.75">
      <c r="A388" s="16"/>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row>
    <row r="389" spans="1:45" s="2" customFormat="1" ht="12.75">
      <c r="A389" s="16"/>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row>
    <row r="390" spans="1:45" s="2" customFormat="1" ht="12.75">
      <c r="A390" s="16"/>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row>
    <row r="391" spans="1:45" s="2" customFormat="1" ht="12.75">
      <c r="A391" s="16"/>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row>
    <row r="392" spans="1:45" s="2" customFormat="1" ht="12.75">
      <c r="A392" s="16"/>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row>
    <row r="393" spans="1:45" s="2" customFormat="1" ht="12.75">
      <c r="A393" s="16"/>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row>
    <row r="394" spans="1:45" s="2" customFormat="1" ht="12.75">
      <c r="A394" s="16"/>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row>
    <row r="395" s="2" customFormat="1" ht="12.75">
      <c r="A395" s="16"/>
    </row>
    <row r="396" s="2" customFormat="1" ht="12.75">
      <c r="A396" s="16"/>
    </row>
    <row r="397" s="2" customFormat="1" ht="12.75">
      <c r="A397" s="16"/>
    </row>
    <row r="398" s="2" customFormat="1" ht="12.75">
      <c r="A398" s="16"/>
    </row>
    <row r="399" s="2" customFormat="1" ht="12.75">
      <c r="A399" s="16"/>
    </row>
    <row r="400" s="2" customFormat="1" ht="12.75">
      <c r="A400" s="16"/>
    </row>
    <row r="401" s="2" customFormat="1" ht="12.75">
      <c r="A401" s="16"/>
    </row>
    <row r="402" s="2" customFormat="1" ht="12.75">
      <c r="A402" s="16"/>
    </row>
    <row r="403" s="2" customFormat="1" ht="12.75">
      <c r="A403" s="16"/>
    </row>
    <row r="404" s="2" customFormat="1" ht="12.75">
      <c r="A404" s="16"/>
    </row>
    <row r="405" s="2" customFormat="1" ht="12.75">
      <c r="A405" s="16"/>
    </row>
    <row r="406" s="2" customFormat="1" ht="12.75">
      <c r="A406" s="16"/>
    </row>
    <row r="407" s="2" customFormat="1" ht="12.75">
      <c r="A407" s="16"/>
    </row>
    <row r="408" s="2" customFormat="1" ht="12.75">
      <c r="A408" s="16"/>
    </row>
    <row r="409" s="2" customFormat="1" ht="12.75">
      <c r="A409" s="16"/>
    </row>
    <row r="410" s="2" customFormat="1" ht="12.75">
      <c r="A410" s="16"/>
    </row>
    <row r="411" s="2" customFormat="1" ht="12.75">
      <c r="A411" s="16"/>
    </row>
    <row r="412" s="2" customFormat="1" ht="12.75">
      <c r="A412" s="16"/>
    </row>
    <row r="413" s="2" customFormat="1" ht="12.75">
      <c r="A413" s="16"/>
    </row>
    <row r="414" s="2" customFormat="1" ht="12.75">
      <c r="A414" s="16"/>
    </row>
    <row r="415" s="2" customFormat="1" ht="12.75">
      <c r="A415" s="16"/>
    </row>
    <row r="416" s="2" customFormat="1" ht="12.75">
      <c r="A416" s="16"/>
    </row>
    <row r="417" s="2" customFormat="1" ht="12.75">
      <c r="A417" s="16"/>
    </row>
    <row r="418" s="2" customFormat="1" ht="12.75">
      <c r="A418" s="16"/>
    </row>
    <row r="419" s="2" customFormat="1" ht="12.75">
      <c r="A419" s="16"/>
    </row>
    <row r="420" s="2" customFormat="1" ht="12.75">
      <c r="A420" s="16"/>
    </row>
    <row r="421" s="2" customFormat="1" ht="12.75">
      <c r="A421" s="16"/>
    </row>
    <row r="422" s="2" customFormat="1" ht="12.75">
      <c r="A422" s="16"/>
    </row>
    <row r="423" s="2" customFormat="1" ht="12.75">
      <c r="A423" s="16"/>
    </row>
    <row r="424" s="2" customFormat="1" ht="12.75">
      <c r="A424" s="16"/>
    </row>
    <row r="425" s="2" customFormat="1" ht="12.75">
      <c r="A425" s="16"/>
    </row>
    <row r="426" s="2" customFormat="1" ht="12.75">
      <c r="A426" s="16"/>
    </row>
    <row r="427" s="2" customFormat="1" ht="12.75">
      <c r="A427" s="16"/>
    </row>
    <row r="428" s="2" customFormat="1" ht="12.75">
      <c r="A428" s="16"/>
    </row>
    <row r="429" s="2" customFormat="1" ht="12.75">
      <c r="A429" s="16"/>
    </row>
    <row r="430" s="2" customFormat="1" ht="12.75">
      <c r="A430" s="16"/>
    </row>
    <row r="431" s="2" customFormat="1" ht="12.75">
      <c r="A431" s="16"/>
    </row>
    <row r="432" s="2" customFormat="1" ht="12.75">
      <c r="A432" s="16"/>
    </row>
    <row r="433" s="2" customFormat="1" ht="12.75">
      <c r="A433" s="16"/>
    </row>
    <row r="434" s="2" customFormat="1" ht="12.75">
      <c r="A434" s="16"/>
    </row>
    <row r="435" s="2" customFormat="1" ht="12.75">
      <c r="A435" s="16"/>
    </row>
    <row r="436" s="2" customFormat="1" ht="12.75">
      <c r="A436" s="16"/>
    </row>
    <row r="437" s="2" customFormat="1" ht="12.75">
      <c r="A437" s="16"/>
    </row>
    <row r="438" s="2" customFormat="1" ht="12.75">
      <c r="A438" s="16"/>
    </row>
    <row r="439" s="2" customFormat="1" ht="12.75">
      <c r="A439" s="16"/>
    </row>
    <row r="440" s="2" customFormat="1" ht="12.75">
      <c r="A440" s="16"/>
    </row>
    <row r="441" s="2" customFormat="1" ht="12.75">
      <c r="A441" s="16"/>
    </row>
    <row r="442" s="2" customFormat="1" ht="12.75">
      <c r="A442" s="16"/>
    </row>
    <row r="443" s="2" customFormat="1" ht="12.75">
      <c r="A443" s="16"/>
    </row>
    <row r="444" s="2" customFormat="1" ht="12.75">
      <c r="A444" s="16"/>
    </row>
    <row r="445" s="2" customFormat="1" ht="12.75">
      <c r="A445" s="16"/>
    </row>
    <row r="446" s="2" customFormat="1" ht="12.75">
      <c r="A446" s="16"/>
    </row>
    <row r="447" s="2" customFormat="1" ht="12.75">
      <c r="A447" s="16"/>
    </row>
    <row r="448" s="2" customFormat="1" ht="12.75">
      <c r="A448" s="16"/>
    </row>
    <row r="449" s="2" customFormat="1" ht="12.75">
      <c r="A449" s="16"/>
    </row>
    <row r="450" s="2" customFormat="1" ht="12.75">
      <c r="A450" s="16"/>
    </row>
    <row r="451" s="2" customFormat="1" ht="12.75">
      <c r="A451" s="16"/>
    </row>
    <row r="452" s="2" customFormat="1" ht="12.75">
      <c r="A452" s="16"/>
    </row>
    <row r="453" s="2" customFormat="1" ht="12.75">
      <c r="A453" s="16"/>
    </row>
    <row r="454" s="2" customFormat="1" ht="12.75">
      <c r="A454" s="16"/>
    </row>
    <row r="455" s="2" customFormat="1" ht="12.75">
      <c r="A455" s="16"/>
    </row>
    <row r="456" s="2" customFormat="1" ht="12.75">
      <c r="A456" s="16"/>
    </row>
    <row r="457" s="2" customFormat="1" ht="12.75">
      <c r="A457" s="16"/>
    </row>
    <row r="458" s="2" customFormat="1" ht="12.75">
      <c r="A458" s="16"/>
    </row>
    <row r="459" s="2" customFormat="1" ht="12.75">
      <c r="A459" s="16"/>
    </row>
    <row r="460" s="2" customFormat="1" ht="12.75">
      <c r="A460" s="16"/>
    </row>
    <row r="461" s="2" customFormat="1" ht="12.75">
      <c r="A461" s="16"/>
    </row>
    <row r="462" s="2" customFormat="1" ht="12.75">
      <c r="A462" s="16"/>
    </row>
    <row r="463" s="2" customFormat="1" ht="12.75">
      <c r="A463" s="16"/>
    </row>
    <row r="464" s="2" customFormat="1" ht="12.75">
      <c r="A464" s="16"/>
    </row>
    <row r="465" s="2" customFormat="1" ht="12.75">
      <c r="A465" s="16"/>
    </row>
    <row r="466" s="2" customFormat="1" ht="12.75">
      <c r="A466" s="16"/>
    </row>
    <row r="467" s="2" customFormat="1" ht="12.75">
      <c r="A467" s="16"/>
    </row>
    <row r="468" s="2" customFormat="1" ht="12.75">
      <c r="A468" s="16"/>
    </row>
    <row r="469" s="2" customFormat="1" ht="12.75">
      <c r="A469" s="16"/>
    </row>
    <row r="470" s="2" customFormat="1" ht="12.75">
      <c r="A470" s="16"/>
    </row>
    <row r="471" s="2" customFormat="1" ht="12.75">
      <c r="A471" s="16"/>
    </row>
    <row r="472" s="2" customFormat="1" ht="12.75">
      <c r="A472" s="16"/>
    </row>
    <row r="473" s="2" customFormat="1" ht="12.75">
      <c r="A473" s="16"/>
    </row>
    <row r="474" s="2" customFormat="1" ht="12.75">
      <c r="A474" s="16"/>
    </row>
    <row r="475" s="2" customFormat="1" ht="12.75">
      <c r="A475" s="16"/>
    </row>
    <row r="476" s="2" customFormat="1" ht="12.75">
      <c r="A476" s="16"/>
    </row>
    <row r="477" s="2" customFormat="1" ht="12.75">
      <c r="A477" s="16"/>
    </row>
    <row r="478" s="2" customFormat="1" ht="12.75">
      <c r="A478" s="16"/>
    </row>
    <row r="479" s="2" customFormat="1" ht="12.75">
      <c r="A479" s="16"/>
    </row>
    <row r="480" s="2" customFormat="1" ht="12.75">
      <c r="A480" s="16"/>
    </row>
    <row r="481" s="2" customFormat="1" ht="12.75">
      <c r="A481" s="16"/>
    </row>
    <row r="482" s="2" customFormat="1" ht="12.75">
      <c r="A482" s="16"/>
    </row>
    <row r="483" s="2" customFormat="1" ht="12.75">
      <c r="A483" s="16"/>
    </row>
    <row r="484" s="2" customFormat="1" ht="12.75">
      <c r="A484" s="16"/>
    </row>
    <row r="485" s="2" customFormat="1" ht="12.75">
      <c r="A485" s="16"/>
    </row>
    <row r="486" s="2" customFormat="1" ht="12.75">
      <c r="A486" s="16"/>
    </row>
    <row r="487" s="2" customFormat="1" ht="12.75">
      <c r="A487" s="16"/>
    </row>
    <row r="488" s="2" customFormat="1" ht="12.75">
      <c r="A488" s="16"/>
    </row>
    <row r="489" s="2" customFormat="1" ht="12.75">
      <c r="A489" s="16"/>
    </row>
    <row r="490" s="2" customFormat="1" ht="12.75">
      <c r="A490" s="16"/>
    </row>
    <row r="491" s="2" customFormat="1" ht="12.75">
      <c r="A491" s="16"/>
    </row>
    <row r="492" s="2" customFormat="1" ht="12.75">
      <c r="A492" s="16"/>
    </row>
    <row r="493" s="2" customFormat="1" ht="12.75">
      <c r="A493" s="16"/>
    </row>
    <row r="494" s="2" customFormat="1" ht="12.75">
      <c r="A494" s="16"/>
    </row>
    <row r="495" s="2" customFormat="1" ht="12.75">
      <c r="A495" s="16"/>
    </row>
    <row r="496" s="2" customFormat="1" ht="12.75">
      <c r="A496" s="16"/>
    </row>
    <row r="497" s="2" customFormat="1" ht="12.75">
      <c r="A497" s="16"/>
    </row>
    <row r="498" s="2" customFormat="1" ht="12.75">
      <c r="A498" s="16"/>
    </row>
    <row r="499" s="2" customFormat="1" ht="12.75">
      <c r="A499" s="16"/>
    </row>
    <row r="500" s="2" customFormat="1" ht="12.75">
      <c r="A500" s="16"/>
    </row>
    <row r="501" s="2" customFormat="1" ht="12.75">
      <c r="A501" s="16"/>
    </row>
    <row r="502" s="2" customFormat="1" ht="12.75">
      <c r="A502" s="16"/>
    </row>
    <row r="503" s="2" customFormat="1" ht="12.75">
      <c r="A503" s="16"/>
    </row>
    <row r="504" s="2" customFormat="1" ht="12.75">
      <c r="A504" s="16"/>
    </row>
    <row r="505" s="2" customFormat="1" ht="12.75">
      <c r="A505" s="16"/>
    </row>
    <row r="506" s="2" customFormat="1" ht="12.75">
      <c r="A506" s="16"/>
    </row>
    <row r="507" s="2" customFormat="1" ht="12.75">
      <c r="A507" s="16"/>
    </row>
    <row r="508" s="2" customFormat="1" ht="12.75">
      <c r="A508" s="16"/>
    </row>
    <row r="509" s="2" customFormat="1" ht="12.75">
      <c r="A509" s="16"/>
    </row>
    <row r="510" s="2" customFormat="1" ht="12.75">
      <c r="A510" s="16"/>
    </row>
    <row r="511" s="2" customFormat="1" ht="12.75">
      <c r="A511" s="16"/>
    </row>
    <row r="512" s="2" customFormat="1" ht="12.75">
      <c r="A512" s="16"/>
    </row>
    <row r="513" s="2" customFormat="1" ht="12.75">
      <c r="A513" s="16"/>
    </row>
    <row r="514" s="2" customFormat="1" ht="12.75">
      <c r="A514" s="16"/>
    </row>
    <row r="515" s="2" customFormat="1" ht="12.75">
      <c r="A515" s="16"/>
    </row>
    <row r="516" s="2" customFormat="1" ht="12.75">
      <c r="A516" s="16"/>
    </row>
    <row r="517" s="2" customFormat="1" ht="12.75">
      <c r="A517" s="16"/>
    </row>
    <row r="518" s="2" customFormat="1" ht="12.75">
      <c r="A518" s="16"/>
    </row>
    <row r="519" s="2" customFormat="1" ht="12.75">
      <c r="A519" s="16"/>
    </row>
    <row r="520" s="2" customFormat="1" ht="12.75">
      <c r="A520" s="16"/>
    </row>
    <row r="521" s="2" customFormat="1" ht="12.75">
      <c r="A521" s="16"/>
    </row>
    <row r="522" s="2" customFormat="1" ht="12.75">
      <c r="A522" s="16"/>
    </row>
    <row r="523" s="2" customFormat="1" ht="12.75">
      <c r="A523" s="16"/>
    </row>
    <row r="524" s="2" customFormat="1" ht="12.75">
      <c r="A524" s="16"/>
    </row>
    <row r="525" s="2" customFormat="1" ht="12.75">
      <c r="A525" s="16"/>
    </row>
    <row r="526" s="2" customFormat="1" ht="12.75">
      <c r="A526" s="16"/>
    </row>
    <row r="527" s="2" customFormat="1" ht="12.75">
      <c r="A527" s="16"/>
    </row>
    <row r="528" s="2" customFormat="1" ht="12.75">
      <c r="A528" s="16"/>
    </row>
    <row r="529" s="2" customFormat="1" ht="12.75">
      <c r="A529" s="16"/>
    </row>
    <row r="530" s="2" customFormat="1" ht="12.75">
      <c r="A530" s="16"/>
    </row>
    <row r="531" s="2" customFormat="1" ht="12.75">
      <c r="A531" s="16"/>
    </row>
    <row r="532" s="2" customFormat="1" ht="12.75">
      <c r="A532" s="16"/>
    </row>
    <row r="533" s="2" customFormat="1" ht="12.75">
      <c r="A533" s="16"/>
    </row>
    <row r="534" s="2" customFormat="1" ht="12.75">
      <c r="A534" s="16"/>
    </row>
    <row r="535" s="2" customFormat="1" ht="12.75">
      <c r="A535" s="16"/>
    </row>
    <row r="536" s="2" customFormat="1" ht="12.75">
      <c r="A536" s="16"/>
    </row>
    <row r="537" s="2" customFormat="1" ht="12.75">
      <c r="A537" s="16"/>
    </row>
    <row r="538" s="2" customFormat="1" ht="12.75">
      <c r="A538" s="16"/>
    </row>
    <row r="539" s="2" customFormat="1" ht="12.75">
      <c r="A539" s="16"/>
    </row>
    <row r="540" s="2" customFormat="1" ht="12.75">
      <c r="A540" s="16"/>
    </row>
    <row r="541" s="2" customFormat="1" ht="12.75">
      <c r="A541" s="16"/>
    </row>
    <row r="542" s="2" customFormat="1" ht="12.75">
      <c r="A542" s="16"/>
    </row>
    <row r="543" s="2" customFormat="1" ht="12.75">
      <c r="A543" s="16"/>
    </row>
    <row r="544" s="2" customFormat="1" ht="12.75">
      <c r="A544" s="16"/>
    </row>
    <row r="545" s="2" customFormat="1" ht="12.75">
      <c r="A545" s="16"/>
    </row>
    <row r="546" s="2" customFormat="1" ht="12.75">
      <c r="A546" s="16"/>
    </row>
    <row r="547" s="2" customFormat="1" ht="12.75">
      <c r="A547" s="16"/>
    </row>
    <row r="548" s="2" customFormat="1" ht="12.75">
      <c r="A548" s="16"/>
    </row>
    <row r="549" s="2" customFormat="1" ht="12.75">
      <c r="A549" s="16"/>
    </row>
    <row r="550" s="2" customFormat="1" ht="12.75">
      <c r="A550" s="16"/>
    </row>
    <row r="551" s="2" customFormat="1" ht="12.75">
      <c r="A551" s="16"/>
    </row>
    <row r="552" s="2" customFormat="1" ht="12.75">
      <c r="A552" s="16"/>
    </row>
    <row r="553" s="2" customFormat="1" ht="12.75">
      <c r="A553" s="16"/>
    </row>
    <row r="554" s="2" customFormat="1" ht="12.75">
      <c r="A554" s="16"/>
    </row>
    <row r="555" s="2" customFormat="1" ht="12.75">
      <c r="A555" s="16"/>
    </row>
    <row r="556" s="2" customFormat="1" ht="12.75">
      <c r="A556" s="16"/>
    </row>
    <row r="557" s="2" customFormat="1" ht="12.75">
      <c r="A557" s="16"/>
    </row>
    <row r="558" s="2" customFormat="1" ht="12.75">
      <c r="A558" s="16"/>
    </row>
    <row r="559" s="2" customFormat="1" ht="12.75">
      <c r="A559" s="16"/>
    </row>
    <row r="560" s="2" customFormat="1" ht="12.75">
      <c r="A560" s="16"/>
    </row>
    <row r="561" s="2" customFormat="1" ht="12.75">
      <c r="A561" s="16"/>
    </row>
    <row r="562" s="2" customFormat="1" ht="12.75">
      <c r="A562" s="16"/>
    </row>
    <row r="563" s="2" customFormat="1" ht="12.75">
      <c r="A563" s="16"/>
    </row>
    <row r="564" s="2" customFormat="1" ht="12.75">
      <c r="A564" s="16"/>
    </row>
    <row r="565" s="2" customFormat="1" ht="12.75">
      <c r="A565" s="16"/>
    </row>
    <row r="566" s="2" customFormat="1" ht="12.75">
      <c r="A566" s="16"/>
    </row>
    <row r="567" s="2" customFormat="1" ht="12.75">
      <c r="A567" s="16"/>
    </row>
    <row r="568" s="2" customFormat="1" ht="12.75">
      <c r="A568" s="16"/>
    </row>
    <row r="569" s="2" customFormat="1" ht="12.75">
      <c r="A569" s="16"/>
    </row>
    <row r="570" s="2" customFormat="1" ht="12.75">
      <c r="A570" s="16"/>
    </row>
    <row r="571" s="2" customFormat="1" ht="12.75">
      <c r="A571" s="16"/>
    </row>
    <row r="572" s="2" customFormat="1" ht="12.75">
      <c r="A572" s="16"/>
    </row>
    <row r="573" s="2" customFormat="1" ht="12.75">
      <c r="A573" s="16"/>
    </row>
    <row r="574" s="2" customFormat="1" ht="12.75">
      <c r="A574" s="16"/>
    </row>
    <row r="575" s="2" customFormat="1" ht="12.75">
      <c r="A575" s="16"/>
    </row>
    <row r="576" s="2" customFormat="1" ht="12.75">
      <c r="A576" s="16"/>
    </row>
    <row r="577" s="2" customFormat="1" ht="12.75">
      <c r="A577" s="16"/>
    </row>
    <row r="578" s="2" customFormat="1" ht="12.75">
      <c r="A578" s="16"/>
    </row>
    <row r="579" s="2" customFormat="1" ht="12.75">
      <c r="A579" s="16"/>
    </row>
    <row r="580" s="2" customFormat="1" ht="12.75">
      <c r="A580" s="16"/>
    </row>
    <row r="581" s="2" customFormat="1" ht="12.75">
      <c r="A581" s="16"/>
    </row>
    <row r="582" s="2" customFormat="1" ht="12.75">
      <c r="A582" s="16"/>
    </row>
    <row r="583" s="2" customFormat="1" ht="12.75">
      <c r="A583" s="16"/>
    </row>
    <row r="584" s="2" customFormat="1" ht="12.75">
      <c r="A584" s="16"/>
    </row>
    <row r="585" s="2" customFormat="1" ht="12.75">
      <c r="A585" s="16"/>
    </row>
    <row r="586" s="2" customFormat="1" ht="12.75">
      <c r="A586" s="16"/>
    </row>
    <row r="587" s="2" customFormat="1" ht="12.75">
      <c r="A587" s="16"/>
    </row>
    <row r="588" s="2" customFormat="1" ht="12.75">
      <c r="A588" s="16"/>
    </row>
    <row r="589" s="2" customFormat="1" ht="12.75">
      <c r="A589" s="16"/>
    </row>
    <row r="590" s="2" customFormat="1" ht="12.75">
      <c r="A590" s="16"/>
    </row>
  </sheetData>
  <sheetProtection/>
  <printOptions/>
  <pageMargins left="0.7480314960629921" right="0.5905511811023623" top="0.984251968503937" bottom="0.5905511811023623" header="0.5118110236220472" footer="0.5118110236220472"/>
  <pageSetup firstPageNumber="9" useFirstPageNumber="1" horizontalDpi="600" verticalDpi="600" orientation="portrait" r:id="rId2"/>
  <headerFooter alignWithMargins="0">
    <oddFooter>&amp;C&amp;P</oddFooter>
  </headerFooter>
  <rowBreaks count="4" manualBreakCount="4">
    <brk id="52" max="7" man="1"/>
    <brk id="103" max="7" man="1"/>
    <brk id="147" max="7" man="1"/>
    <brk id="186"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elaineong</cp:lastModifiedBy>
  <cp:lastPrinted>2008-08-21T08:10:26Z</cp:lastPrinted>
  <dcterms:created xsi:type="dcterms:W3CDTF">2004-05-17T03:42:51Z</dcterms:created>
  <dcterms:modified xsi:type="dcterms:W3CDTF">2008-08-28T07:14:24Z</dcterms:modified>
  <cp:category/>
  <cp:version/>
  <cp:contentType/>
  <cp:contentStatus/>
</cp:coreProperties>
</file>